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10luke\Desktop\DeepGreen Supplements\"/>
    </mc:Choice>
  </mc:AlternateContent>
  <xr:revisionPtr revIDLastSave="0" documentId="8_{044FEFA8-28F4-438C-B2B9-91EDE7266F97}" xr6:coauthVersionLast="47" xr6:coauthVersionMax="47" xr10:uidLastSave="{00000000-0000-0000-0000-000000000000}"/>
  <bookViews>
    <workbookView xWindow="-110" yWindow="-110" windowWidth="19420" windowHeight="10420" tabRatio="892" xr2:uid="{00000000-000D-0000-FFFF-FFFF00000000}"/>
  </bookViews>
  <sheets>
    <sheet name="CoverSheet" sheetId="26" r:id="rId1"/>
    <sheet name="Figure 6" sheetId="15" r:id="rId2"/>
    <sheet name="Data_from_Figure_6_a" sheetId="7" r:id="rId3"/>
    <sheet name="Data_from_Figure_6_b" sheetId="11" r:id="rId4"/>
    <sheet name="Raw data of Figure 6" sheetId="25" r:id="rId5"/>
    <sheet name="6b_Raw_data_GLab" sheetId="9" r:id="rId6"/>
    <sheet name="6b_Raw_data_GFabE" sheetId="8" r:id="rId7"/>
    <sheet name="6b_Raw_data_GFabM" sheetId="6" r:id="rId8"/>
    <sheet name="6a_Raw data_PSC_literature" sheetId="12" r:id="rId9"/>
    <sheet name="6a_Raw data_course" sheetId="22" r:id="rId10"/>
    <sheet name="Sensitivity analysis" sheetId="18" r:id="rId11"/>
    <sheet name="SA_GWP100_sens" sheetId="17" r:id="rId12"/>
    <sheet name="SA_Raw_data_GFabE_Sens_linear" sheetId="14" r:id="rId13"/>
    <sheet name="SA_Raw_data_GFabE_Sens_exclus" sheetId="16" r:id="rId14"/>
  </sheets>
  <externalReferences>
    <externalReference r:id="rId15"/>
  </externalReferences>
  <definedNames>
    <definedName name="_xlnm.Print_Area" localSheetId="2">Data_from_Figure_6_a!$A$1:$K$31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7" l="1"/>
  <c r="I10" i="7"/>
  <c r="I3" i="11"/>
  <c r="E12" i="7" s="1"/>
  <c r="A47" i="17" l="1"/>
  <c r="G5" i="17"/>
  <c r="I32" i="17"/>
  <c r="I31" i="17"/>
  <c r="I30" i="17"/>
  <c r="I29" i="17"/>
  <c r="I28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G32" i="17"/>
  <c r="G31" i="17"/>
  <c r="G30" i="17"/>
  <c r="G29" i="17"/>
  <c r="G28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A46" i="17"/>
  <c r="A45" i="17"/>
  <c r="E32" i="17"/>
  <c r="E31" i="17"/>
  <c r="E30" i="17"/>
  <c r="E29" i="17"/>
  <c r="E28" i="17"/>
  <c r="E27" i="17"/>
  <c r="E26" i="17"/>
  <c r="E25" i="17"/>
  <c r="E24" i="17"/>
  <c r="E23" i="17"/>
  <c r="E22" i="17"/>
  <c r="G62" i="17" s="1"/>
  <c r="E21" i="17"/>
  <c r="E20" i="17"/>
  <c r="E19" i="17"/>
  <c r="E18" i="17"/>
  <c r="E17" i="17"/>
  <c r="E16" i="17"/>
  <c r="E15" i="17"/>
  <c r="E14" i="17"/>
  <c r="E13" i="17"/>
  <c r="E12" i="17"/>
  <c r="E11" i="17"/>
  <c r="G58" i="17" s="1"/>
  <c r="F58" i="17" s="1"/>
  <c r="E10" i="17"/>
  <c r="E9" i="17"/>
  <c r="E8" i="17"/>
  <c r="G57" i="17" s="1"/>
  <c r="E7" i="17"/>
  <c r="G55" i="17" s="1"/>
  <c r="F55" i="17" s="1"/>
  <c r="E6" i="17"/>
  <c r="E5" i="17"/>
  <c r="E3" i="17"/>
  <c r="D31" i="17" l="1"/>
  <c r="F57" i="17"/>
  <c r="F16" i="17"/>
  <c r="I33" i="17"/>
  <c r="I37" i="17" s="1"/>
  <c r="E47" i="17" s="1"/>
  <c r="I34" i="17"/>
  <c r="I38" i="17" s="1"/>
  <c r="F47" i="17" s="1"/>
  <c r="D30" i="17"/>
  <c r="G33" i="17"/>
  <c r="G37" i="17" s="1"/>
  <c r="G34" i="17"/>
  <c r="G38" i="17" s="1"/>
  <c r="F46" i="17" s="1"/>
  <c r="I4" i="17"/>
  <c r="G4" i="17"/>
  <c r="D29" i="17"/>
  <c r="E34" i="17"/>
  <c r="E38" i="17" s="1"/>
  <c r="F45" i="17" s="1"/>
  <c r="D32" i="17"/>
  <c r="E4" i="17"/>
  <c r="F6" i="17" s="1"/>
  <c r="F62" i="17"/>
  <c r="G59" i="17"/>
  <c r="F59" i="17" s="1"/>
  <c r="G54" i="17"/>
  <c r="F54" i="17" s="1"/>
  <c r="G60" i="17"/>
  <c r="F60" i="17" s="1"/>
  <c r="I54" i="17"/>
  <c r="D23" i="17"/>
  <c r="I59" i="17"/>
  <c r="I62" i="17"/>
  <c r="D12" i="17"/>
  <c r="I55" i="17"/>
  <c r="I60" i="17"/>
  <c r="D18" i="17"/>
  <c r="I57" i="17"/>
  <c r="D19" i="17"/>
  <c r="D21" i="17"/>
  <c r="I58" i="17"/>
  <c r="D7" i="17"/>
  <c r="D8" i="17"/>
  <c r="D14" i="17"/>
  <c r="D27" i="17"/>
  <c r="D28" i="17"/>
  <c r="E54" i="17"/>
  <c r="E55" i="17"/>
  <c r="D55" i="17" s="1"/>
  <c r="E56" i="17"/>
  <c r="D56" i="17" s="1"/>
  <c r="E57" i="17"/>
  <c r="D57" i="17" s="1"/>
  <c r="E58" i="17"/>
  <c r="D58" i="17" s="1"/>
  <c r="E59" i="17"/>
  <c r="E60" i="17"/>
  <c r="D60" i="17" s="1"/>
  <c r="E61" i="17"/>
  <c r="D61" i="17" s="1"/>
  <c r="E62" i="17"/>
  <c r="D62" i="17" s="1"/>
  <c r="G56" i="17"/>
  <c r="F56" i="17" s="1"/>
  <c r="G61" i="17"/>
  <c r="F61" i="17" s="1"/>
  <c r="E33" i="17"/>
  <c r="E37" i="17" s="1"/>
  <c r="E45" i="17" s="1"/>
  <c r="I23" i="11"/>
  <c r="I20" i="11"/>
  <c r="I25" i="11"/>
  <c r="K25" i="11" s="1"/>
  <c r="E11" i="11"/>
  <c r="F25" i="17" l="1"/>
  <c r="H24" i="17"/>
  <c r="H10" i="17"/>
  <c r="H5" i="17"/>
  <c r="F21" i="17"/>
  <c r="H23" i="17"/>
  <c r="H22" i="17"/>
  <c r="F7" i="17"/>
  <c r="F5" i="17"/>
  <c r="D15" i="17"/>
  <c r="D20" i="17"/>
  <c r="D9" i="17"/>
  <c r="F20" i="17"/>
  <c r="F19" i="17"/>
  <c r="F10" i="17"/>
  <c r="H19" i="17"/>
  <c r="F22" i="17"/>
  <c r="G35" i="17"/>
  <c r="I35" i="17"/>
  <c r="F12" i="17"/>
  <c r="F11" i="17"/>
  <c r="H11" i="17"/>
  <c r="F13" i="17"/>
  <c r="H20" i="17"/>
  <c r="F23" i="17"/>
  <c r="D22" i="17"/>
  <c r="D5" i="17"/>
  <c r="D26" i="17"/>
  <c r="H21" i="17"/>
  <c r="H12" i="17"/>
  <c r="F24" i="17"/>
  <c r="F15" i="17"/>
  <c r="F8" i="17"/>
  <c r="D13" i="17"/>
  <c r="H7" i="17"/>
  <c r="H17" i="17"/>
  <c r="H16" i="17"/>
  <c r="H15" i="17"/>
  <c r="H14" i="17"/>
  <c r="F17" i="17"/>
  <c r="H25" i="17"/>
  <c r="D24" i="17"/>
  <c r="D10" i="17"/>
  <c r="D25" i="17"/>
  <c r="H8" i="17"/>
  <c r="H6" i="17"/>
  <c r="F26" i="17"/>
  <c r="F9" i="17"/>
  <c r="H26" i="17"/>
  <c r="D11" i="17"/>
  <c r="D16" i="17"/>
  <c r="D17" i="17"/>
  <c r="H13" i="17"/>
  <c r="F18" i="17"/>
  <c r="H18" i="17"/>
  <c r="H9" i="17"/>
  <c r="F14" i="17"/>
  <c r="D6" i="17"/>
  <c r="I39" i="17"/>
  <c r="H37" i="17" s="1"/>
  <c r="G39" i="17"/>
  <c r="F37" i="17" s="1"/>
  <c r="A28" i="17"/>
  <c r="G52" i="17"/>
  <c r="F52" i="17" s="1"/>
  <c r="E46" i="17"/>
  <c r="E53" i="17"/>
  <c r="D53" i="17" s="1"/>
  <c r="D54" i="17"/>
  <c r="H62" i="17"/>
  <c r="I61" i="17"/>
  <c r="E39" i="17"/>
  <c r="E35" i="17"/>
  <c r="I56" i="17"/>
  <c r="H56" i="17" s="1"/>
  <c r="I52" i="17"/>
  <c r="H52" i="17" s="1"/>
  <c r="H59" i="17"/>
  <c r="E52" i="17"/>
  <c r="D52" i="17" s="1"/>
  <c r="D59" i="17"/>
  <c r="G53" i="17"/>
  <c r="F53" i="17" s="1"/>
  <c r="H60" i="17"/>
  <c r="K20" i="11"/>
  <c r="D51" i="17" l="1"/>
  <c r="F4" i="17"/>
  <c r="F3" i="17" s="1"/>
  <c r="D34" i="17"/>
  <c r="D35" i="17" s="1"/>
  <c r="D4" i="17"/>
  <c r="D3" i="17" s="1"/>
  <c r="F51" i="17"/>
  <c r="D33" i="17"/>
  <c r="H33" i="17"/>
  <c r="H4" i="17"/>
  <c r="H3" i="17" s="1"/>
  <c r="F33" i="17"/>
  <c r="F34" i="17"/>
  <c r="H34" i="17"/>
  <c r="I53" i="17"/>
  <c r="H53" i="17" s="1"/>
  <c r="H51" i="17" s="1"/>
  <c r="H38" i="17"/>
  <c r="H39" i="17" s="1"/>
  <c r="F38" i="17"/>
  <c r="F39" i="17" s="1"/>
  <c r="D38" i="17"/>
  <c r="D37" i="17"/>
  <c r="H58" i="17"/>
  <c r="H61" i="17"/>
  <c r="H55" i="17"/>
  <c r="H57" i="17"/>
  <c r="H54" i="17"/>
  <c r="R22" i="16"/>
  <c r="R21" i="16"/>
  <c r="L3" i="16" s="1"/>
  <c r="P3" i="16" l="1"/>
  <c r="O3" i="16" s="1"/>
  <c r="I3" i="17"/>
  <c r="F35" i="17"/>
  <c r="H35" i="17"/>
  <c r="L8" i="16"/>
  <c r="D39" i="17"/>
  <c r="L4" i="16"/>
  <c r="I27" i="17" s="1"/>
  <c r="H27" i="17" s="1"/>
  <c r="E58" i="11"/>
  <c r="H30" i="17" l="1"/>
  <c r="H31" i="17"/>
  <c r="H28" i="17"/>
  <c r="H29" i="17"/>
  <c r="H32" i="17"/>
  <c r="P4" i="16"/>
  <c r="P8" i="16"/>
  <c r="M30" i="12"/>
  <c r="M29" i="12"/>
  <c r="M28" i="12"/>
  <c r="H30" i="12"/>
  <c r="H29" i="12"/>
  <c r="H28" i="12"/>
  <c r="M22" i="12"/>
  <c r="I11" i="7" l="1"/>
  <c r="K11" i="7" s="1"/>
  <c r="I12" i="7"/>
  <c r="O8" i="12" l="1"/>
  <c r="Q177" i="14"/>
  <c r="Q176" i="14"/>
  <c r="L100" i="14" s="1"/>
  <c r="Q98" i="14"/>
  <c r="Q97" i="14"/>
  <c r="L75" i="14" s="1"/>
  <c r="Q47" i="14"/>
  <c r="Q46" i="14"/>
  <c r="L26" i="14" s="1"/>
  <c r="Q22" i="14"/>
  <c r="Q21" i="14"/>
  <c r="L3" i="14" l="1"/>
  <c r="O3" i="14" s="1"/>
  <c r="G3" i="17"/>
  <c r="L8" i="14"/>
  <c r="O8" i="14" s="1"/>
  <c r="L4" i="14"/>
  <c r="C28" i="12"/>
  <c r="J28" i="12" s="1"/>
  <c r="O28" i="12" s="1"/>
  <c r="C30" i="12"/>
  <c r="I30" i="12"/>
  <c r="O4" i="14" l="1"/>
  <c r="G27" i="17"/>
  <c r="F27" i="17" s="1"/>
  <c r="F30" i="17"/>
  <c r="F28" i="17"/>
  <c r="F31" i="17"/>
  <c r="F29" i="17"/>
  <c r="F32" i="17"/>
  <c r="I9" i="7"/>
  <c r="I22" i="11" l="1"/>
  <c r="I62" i="11" s="1"/>
  <c r="I14" i="11"/>
  <c r="H62" i="11" l="1"/>
  <c r="J30" i="12"/>
  <c r="O30" i="12" s="1"/>
  <c r="P30" i="12" s="1"/>
  <c r="C29" i="12"/>
  <c r="J29" i="12" s="1"/>
  <c r="O29" i="12" s="1"/>
  <c r="P29" i="12" s="1"/>
  <c r="I28" i="12"/>
  <c r="N28" i="12" s="1"/>
  <c r="O22" i="12"/>
  <c r="P22" i="12" s="1"/>
  <c r="N22" i="12"/>
  <c r="O21" i="12"/>
  <c r="P21" i="12" s="1"/>
  <c r="N21" i="12"/>
  <c r="M21" i="12"/>
  <c r="O11" i="12"/>
  <c r="P11" i="12" s="1"/>
  <c r="N11" i="12"/>
  <c r="M11" i="12"/>
  <c r="P8" i="12"/>
  <c r="M8" i="12"/>
  <c r="O6" i="12"/>
  <c r="P6" i="12" s="1"/>
  <c r="N6" i="12"/>
  <c r="M6" i="12"/>
  <c r="O4" i="12"/>
  <c r="P4" i="12" s="1"/>
  <c r="N4" i="12"/>
  <c r="M4" i="12"/>
  <c r="E6" i="11"/>
  <c r="E7" i="11"/>
  <c r="E55" i="11" s="1"/>
  <c r="E8" i="11"/>
  <c r="E9" i="11"/>
  <c r="E10" i="11"/>
  <c r="E12" i="11"/>
  <c r="E13" i="11"/>
  <c r="E14" i="11"/>
  <c r="E15" i="11"/>
  <c r="E16" i="11"/>
  <c r="E17" i="11"/>
  <c r="E18" i="11"/>
  <c r="E19" i="11"/>
  <c r="E20" i="11"/>
  <c r="E21" i="11"/>
  <c r="E22" i="11"/>
  <c r="E62" i="11" s="1"/>
  <c r="E23" i="11"/>
  <c r="E24" i="11"/>
  <c r="E25" i="11"/>
  <c r="E26" i="11"/>
  <c r="E5" i="11"/>
  <c r="E56" i="11" s="1"/>
  <c r="I32" i="11"/>
  <c r="G32" i="11"/>
  <c r="E32" i="11"/>
  <c r="I31" i="11"/>
  <c r="G31" i="11"/>
  <c r="E31" i="11"/>
  <c r="I30" i="11"/>
  <c r="G30" i="11"/>
  <c r="E30" i="11"/>
  <c r="I29" i="11"/>
  <c r="G29" i="11"/>
  <c r="E29" i="11"/>
  <c r="I28" i="11"/>
  <c r="G28" i="11"/>
  <c r="E28" i="11"/>
  <c r="I27" i="11"/>
  <c r="G27" i="11"/>
  <c r="E27" i="11"/>
  <c r="I26" i="11"/>
  <c r="K26" i="11" s="1"/>
  <c r="G26" i="11"/>
  <c r="G25" i="11"/>
  <c r="I24" i="11"/>
  <c r="K24" i="11" s="1"/>
  <c r="G24" i="11"/>
  <c r="K23" i="11"/>
  <c r="G23" i="11"/>
  <c r="G22" i="11"/>
  <c r="G62" i="11" s="1"/>
  <c r="I21" i="11"/>
  <c r="K21" i="11" s="1"/>
  <c r="G21" i="11"/>
  <c r="G20" i="11"/>
  <c r="I19" i="11"/>
  <c r="G19" i="11"/>
  <c r="I18" i="11"/>
  <c r="G18" i="11"/>
  <c r="I17" i="11"/>
  <c r="K17" i="11" s="1"/>
  <c r="G17" i="11"/>
  <c r="I16" i="11"/>
  <c r="K16" i="11" s="1"/>
  <c r="G16" i="11"/>
  <c r="I15" i="11"/>
  <c r="K15" i="11" s="1"/>
  <c r="G15" i="11"/>
  <c r="G14" i="11"/>
  <c r="I13" i="11"/>
  <c r="G13" i="11"/>
  <c r="I12" i="11"/>
  <c r="K12" i="11" s="1"/>
  <c r="G12" i="11"/>
  <c r="I11" i="11"/>
  <c r="K11" i="11" s="1"/>
  <c r="G11" i="11"/>
  <c r="G58" i="11" s="1"/>
  <c r="I10" i="11"/>
  <c r="K10" i="11" s="1"/>
  <c r="G10" i="11"/>
  <c r="I9" i="11"/>
  <c r="K9" i="11" s="1"/>
  <c r="G9" i="11"/>
  <c r="I8" i="11"/>
  <c r="K8" i="11" s="1"/>
  <c r="G8" i="11"/>
  <c r="I7" i="11"/>
  <c r="K7" i="11" s="1"/>
  <c r="G7" i="11"/>
  <c r="G55" i="11" s="1"/>
  <c r="I6" i="11"/>
  <c r="K6" i="11" s="1"/>
  <c r="G6" i="11"/>
  <c r="I5" i="11"/>
  <c r="K5" i="11" s="1"/>
  <c r="G5" i="11"/>
  <c r="G56" i="11" s="1"/>
  <c r="G3" i="11"/>
  <c r="F31" i="11" s="1"/>
  <c r="E3" i="11"/>
  <c r="A47" i="11"/>
  <c r="A46" i="11"/>
  <c r="A45" i="11"/>
  <c r="K22" i="11"/>
  <c r="K14" i="11"/>
  <c r="I29" i="12" l="1"/>
  <c r="N29" i="12" s="1"/>
  <c r="F55" i="11"/>
  <c r="G61" i="11"/>
  <c r="F58" i="11"/>
  <c r="D32" i="11"/>
  <c r="D58" i="11"/>
  <c r="G54" i="11"/>
  <c r="E60" i="11"/>
  <c r="E54" i="11"/>
  <c r="I4" i="11"/>
  <c r="H13" i="11" s="1"/>
  <c r="I59" i="11"/>
  <c r="H59" i="11" s="1"/>
  <c r="I54" i="11"/>
  <c r="K18" i="11"/>
  <c r="K58" i="11"/>
  <c r="I58" i="11"/>
  <c r="H58" i="11" s="1"/>
  <c r="I56" i="11"/>
  <c r="H56" i="11" s="1"/>
  <c r="K19" i="11"/>
  <c r="K60" i="11"/>
  <c r="I55" i="11"/>
  <c r="H55" i="11" s="1"/>
  <c r="F56" i="11"/>
  <c r="G59" i="11"/>
  <c r="E61" i="11"/>
  <c r="D61" i="11" s="1"/>
  <c r="I57" i="11"/>
  <c r="H57" i="11" s="1"/>
  <c r="D7" i="11"/>
  <c r="G60" i="11"/>
  <c r="F60" i="11" s="1"/>
  <c r="I60" i="11"/>
  <c r="H60" i="11" s="1"/>
  <c r="D56" i="11"/>
  <c r="D11" i="11"/>
  <c r="D8" i="11"/>
  <c r="E57" i="11"/>
  <c r="D57" i="11" s="1"/>
  <c r="K62" i="11"/>
  <c r="D60" i="11"/>
  <c r="D55" i="11"/>
  <c r="G33" i="11"/>
  <c r="G37" i="11" s="1"/>
  <c r="G57" i="11"/>
  <c r="F57" i="11" s="1"/>
  <c r="F61" i="11"/>
  <c r="I61" i="11"/>
  <c r="H61" i="11" s="1"/>
  <c r="F62" i="11"/>
  <c r="D62" i="11"/>
  <c r="E59" i="11"/>
  <c r="I34" i="11"/>
  <c r="I38" i="11" s="1"/>
  <c r="P28" i="12"/>
  <c r="N30" i="12"/>
  <c r="F29" i="11"/>
  <c r="F30" i="11"/>
  <c r="F32" i="11"/>
  <c r="D12" i="11"/>
  <c r="E34" i="11"/>
  <c r="E38" i="11" s="1"/>
  <c r="D28" i="11"/>
  <c r="D15" i="11"/>
  <c r="D21" i="11"/>
  <c r="D27" i="11"/>
  <c r="D22" i="11"/>
  <c r="D29" i="11"/>
  <c r="D13" i="11"/>
  <c r="D18" i="11"/>
  <c r="D24" i="11"/>
  <c r="D14" i="11"/>
  <c r="D19" i="11"/>
  <c r="E4" i="11"/>
  <c r="D9" i="11"/>
  <c r="D25" i="11"/>
  <c r="G4" i="11"/>
  <c r="F22" i="11" s="1"/>
  <c r="F28" i="11"/>
  <c r="D23" i="11"/>
  <c r="D26" i="11"/>
  <c r="D6" i="11"/>
  <c r="D30" i="11"/>
  <c r="D10" i="11"/>
  <c r="D16" i="11"/>
  <c r="D31" i="11"/>
  <c r="D17" i="11"/>
  <c r="D20" i="11"/>
  <c r="E46" i="11"/>
  <c r="D5" i="11"/>
  <c r="E33" i="11"/>
  <c r="G34" i="11"/>
  <c r="K13" i="11"/>
  <c r="K4" i="11" s="1"/>
  <c r="E13" i="7" s="1"/>
  <c r="I33" i="11"/>
  <c r="I37" i="11" s="1"/>
  <c r="F27" i="11"/>
  <c r="G53" i="11" l="1"/>
  <c r="E52" i="11"/>
  <c r="E53" i="11"/>
  <c r="H21" i="11"/>
  <c r="H26" i="11"/>
  <c r="H12" i="11"/>
  <c r="H14" i="11"/>
  <c r="H11" i="11"/>
  <c r="K59" i="11"/>
  <c r="J59" i="11" s="1"/>
  <c r="K54" i="11"/>
  <c r="H25" i="11"/>
  <c r="H20" i="11"/>
  <c r="H19" i="11"/>
  <c r="I53" i="11"/>
  <c r="H53" i="11" s="1"/>
  <c r="K57" i="11"/>
  <c r="K56" i="11"/>
  <c r="K55" i="11"/>
  <c r="K61" i="11"/>
  <c r="G52" i="11"/>
  <c r="F52" i="11" s="1"/>
  <c r="F59" i="11"/>
  <c r="K33" i="11"/>
  <c r="K37" i="11" s="1"/>
  <c r="I52" i="11"/>
  <c r="H52" i="11" s="1"/>
  <c r="F12" i="7"/>
  <c r="F11" i="7"/>
  <c r="F10" i="7"/>
  <c r="F9" i="7"/>
  <c r="F8" i="7"/>
  <c r="F7" i="7"/>
  <c r="E37" i="11"/>
  <c r="E39" i="11" s="1"/>
  <c r="D53" i="11"/>
  <c r="D54" i="11"/>
  <c r="H54" i="11"/>
  <c r="D59" i="11"/>
  <c r="D52" i="11"/>
  <c r="F54" i="11"/>
  <c r="F53" i="11"/>
  <c r="F10" i="11"/>
  <c r="F12" i="11"/>
  <c r="F16" i="11"/>
  <c r="F20" i="11"/>
  <c r="F7" i="11"/>
  <c r="F18" i="11"/>
  <c r="F14" i="11"/>
  <c r="F26" i="11"/>
  <c r="F5" i="11"/>
  <c r="F9" i="11"/>
  <c r="F24" i="11"/>
  <c r="F11" i="11"/>
  <c r="D34" i="11"/>
  <c r="H23" i="11"/>
  <c r="H22" i="11"/>
  <c r="H18" i="11"/>
  <c r="H15" i="11"/>
  <c r="F8" i="11"/>
  <c r="F17" i="11"/>
  <c r="F23" i="11"/>
  <c r="F19" i="11"/>
  <c r="F21" i="11"/>
  <c r="F13" i="11"/>
  <c r="F25" i="11"/>
  <c r="F15" i="11"/>
  <c r="F6" i="11"/>
  <c r="F33" i="11" s="1"/>
  <c r="F47" i="11"/>
  <c r="I39" i="11"/>
  <c r="B47" i="11" s="1"/>
  <c r="K34" i="11"/>
  <c r="I35" i="11"/>
  <c r="D33" i="11"/>
  <c r="D4" i="11"/>
  <c r="D3" i="11" s="1"/>
  <c r="H3" i="11"/>
  <c r="H31" i="11"/>
  <c r="G38" i="11"/>
  <c r="G35" i="11"/>
  <c r="H32" i="11"/>
  <c r="E35" i="11"/>
  <c r="H29" i="11"/>
  <c r="H9" i="11"/>
  <c r="H7" i="11"/>
  <c r="H5" i="11"/>
  <c r="H30" i="11"/>
  <c r="H28" i="11"/>
  <c r="H27" i="11"/>
  <c r="H10" i="11"/>
  <c r="H8" i="11"/>
  <c r="H6" i="11"/>
  <c r="H17" i="11"/>
  <c r="F45" i="11"/>
  <c r="H24" i="11"/>
  <c r="H16" i="11"/>
  <c r="A28" i="11" l="1"/>
  <c r="K53" i="11"/>
  <c r="E14" i="7"/>
  <c r="J6" i="11"/>
  <c r="J14" i="11"/>
  <c r="J22" i="11"/>
  <c r="J31" i="11"/>
  <c r="J10" i="11"/>
  <c r="J18" i="11"/>
  <c r="J62" i="11"/>
  <c r="J19" i="11"/>
  <c r="J61" i="11"/>
  <c r="J20" i="11"/>
  <c r="J13" i="11"/>
  <c r="J58" i="11"/>
  <c r="J7" i="11"/>
  <c r="J15" i="11"/>
  <c r="J23" i="11"/>
  <c r="J32" i="11"/>
  <c r="J57" i="11"/>
  <c r="J8" i="11"/>
  <c r="J16" i="11"/>
  <c r="J24" i="11"/>
  <c r="J5" i="11"/>
  <c r="J56" i="11"/>
  <c r="J9" i="11"/>
  <c r="J17" i="11"/>
  <c r="J26" i="11"/>
  <c r="J55" i="11"/>
  <c r="J27" i="11"/>
  <c r="J54" i="11"/>
  <c r="J11" i="11"/>
  <c r="J28" i="11"/>
  <c r="J53" i="11"/>
  <c r="J12" i="11"/>
  <c r="J29" i="11"/>
  <c r="J30" i="11"/>
  <c r="J60" i="11"/>
  <c r="J21" i="11"/>
  <c r="J25" i="11"/>
  <c r="H4" i="11"/>
  <c r="E45" i="11"/>
  <c r="E48" i="11" s="1"/>
  <c r="E47" i="11"/>
  <c r="K13" i="7"/>
  <c r="D51" i="11"/>
  <c r="H38" i="11"/>
  <c r="F4" i="11"/>
  <c r="F3" i="11" s="1"/>
  <c r="K52" i="11"/>
  <c r="J52" i="11" s="1"/>
  <c r="H9" i="7"/>
  <c r="G12" i="7"/>
  <c r="G10" i="7"/>
  <c r="G9" i="7"/>
  <c r="H12" i="7"/>
  <c r="H51" i="11"/>
  <c r="F51" i="11"/>
  <c r="B45" i="11"/>
  <c r="C45" i="11" s="1"/>
  <c r="H34" i="11"/>
  <c r="F34" i="11"/>
  <c r="F35" i="11" s="1"/>
  <c r="D35" i="11"/>
  <c r="K38" i="11"/>
  <c r="F48" i="11" s="1"/>
  <c r="K35" i="11"/>
  <c r="H33" i="11"/>
  <c r="G39" i="11"/>
  <c r="F46" i="11"/>
  <c r="D37" i="11"/>
  <c r="D38" i="11"/>
  <c r="H37" i="11"/>
  <c r="J13" i="7" l="1"/>
  <c r="J4" i="11"/>
  <c r="J51" i="11"/>
  <c r="J33" i="11"/>
  <c r="J34" i="11"/>
  <c r="H39" i="11"/>
  <c r="H35" i="11"/>
  <c r="G49" i="11"/>
  <c r="H49" i="11" s="1"/>
  <c r="G45" i="11"/>
  <c r="D39" i="11"/>
  <c r="B46" i="11"/>
  <c r="G47" i="11" s="1"/>
  <c r="H47" i="11" s="1"/>
  <c r="F37" i="11"/>
  <c r="K39" i="11"/>
  <c r="J38" i="11" s="1"/>
  <c r="F38" i="11"/>
  <c r="J35" i="11" l="1"/>
  <c r="B48" i="11"/>
  <c r="G46" i="11"/>
  <c r="H46" i="11" s="1"/>
  <c r="J37" i="11"/>
  <c r="J39" i="11" s="1"/>
  <c r="F39" i="11"/>
  <c r="C48" i="11" l="1"/>
  <c r="G48" i="11"/>
  <c r="H4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Steffi Weyand</author>
  </authors>
  <commentList>
    <comment ref="B37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Steffi Weyand:</t>
        </r>
        <r>
          <rPr>
            <sz val="9"/>
            <color indexed="81"/>
            <rFont val="Tahoma"/>
            <family val="2"/>
          </rPr>
          <t xml:space="preserve">
Direct emissions ergänzen</t>
        </r>
      </text>
    </comment>
  </commentList>
</comments>
</file>

<file path=xl/sharedStrings.xml><?xml version="1.0" encoding="utf-8"?>
<sst xmlns="http://schemas.openxmlformats.org/spreadsheetml/2006/main" count="2412" uniqueCount="327">
  <si>
    <t>Process</t>
  </si>
  <si>
    <t>Amount</t>
  </si>
  <si>
    <t>Unit</t>
  </si>
  <si>
    <t>kg CO2 eq</t>
  </si>
  <si>
    <t>perovskite solar cell production, all layers, slot die coating - DE</t>
  </si>
  <si>
    <t>back electrode production, gold, slot die coating, perovskite solar cell per target scale</t>
  </si>
  <si>
    <t>market for gold | gold | Cutoff, U - GLO</t>
  </si>
  <si>
    <t>electricity, low voltage, country-selectable - DE</t>
  </si>
  <si>
    <t>electron transport layer production, titanium dioxide compact mesoporous, slot die coating, perovskite solar cell per target scale</t>
  </si>
  <si>
    <t xml:space="preserve">sintering, electron transport layer, production of perovskite solar cell based on laboratory manufacturing per target substrate area </t>
  </si>
  <si>
    <t>hot plate operation, during electron transport layer sintering, per target substrate area</t>
  </si>
  <si>
    <t>slot die coating, titanium dioxide compact mixture, electron transport layer production estimated from laboratory data</t>
  </si>
  <si>
    <t>titanium dioxide (TiO2) mixture production, for titanium dioxide (TiO2) compact layer - DE</t>
  </si>
  <si>
    <t>market for ethanol, without water, in 99.7% solution state, from ethylene, in volume - DE</t>
  </si>
  <si>
    <t>titanium diisopropoxide bis(acetylacetonate) (TIAA) production, for TiO2 compact layer mixture - DE</t>
  </si>
  <si>
    <t>titanium diisopropoxide bis(acetylacetonate) (TIAA) production, for TiO2 compact layer mixture, Alberola-Borras et al 2018</t>
  </si>
  <si>
    <t>market for acetone, liquid | acetone, liquid | Cutoff, U - RER</t>
  </si>
  <si>
    <t>market for titanium tetrachloride | titanium tetrachloride | Cutoff, U - GLO</t>
  </si>
  <si>
    <t>market for isopropanol | isopropanol | Cutoff, U - RER</t>
  </si>
  <si>
    <t>market for chemical factory, organics | chemical factory, organics | Cutoff, U - GLO</t>
  </si>
  <si>
    <t>slot die coater operation, during titanium dioxide compact mixture slot die coating, per target substrate area</t>
  </si>
  <si>
    <t>slot die coating, titanium dioxide mesoporous mixture, electron transport layer production estimated from laboratory data</t>
  </si>
  <si>
    <t>titanium dioxide (TiO2) mixture production, titanium dioxide (TiO2) mesoporous layer - DE</t>
  </si>
  <si>
    <t>titania paste production, TiO2 mesoporous layer mixture, Zhang et al 2015</t>
  </si>
  <si>
    <t>titania sol production, titania paste, Zhang et al 2015</t>
  </si>
  <si>
    <t>titanium isopropoxide (TTIP) production, titania sol, Zhang et al 2015</t>
  </si>
  <si>
    <t>market for steam, in chemical industry | steam, in chemical industry | Cutoff, U - RER</t>
  </si>
  <si>
    <t>Nitrogen (gaseous), production mix, at plant, via cryogenic air separation, 1.250 kg/m3, 14.0 g/mol - DE</t>
  </si>
  <si>
    <t>Water (desalinated; deionised), production mix, at plant, via ion exchange - DE</t>
  </si>
  <si>
    <t>hydrochloric acid (100%) production, GaBi database version</t>
  </si>
  <si>
    <t>Hydrochloric acid mix (100%), consumption mix, to consumer, technology mix, Hydrochloric acid 100% - DE</t>
  </si>
  <si>
    <t>titania nanoparticle production, titania paste, Zhang et al 2015</t>
  </si>
  <si>
    <t>market for ilmenite, 54% titanium dioxide | ilmenite, 54% titanium dioxide | Cutoff, U - GLO</t>
  </si>
  <si>
    <t>Methane, production mix, at plant, single route - DE</t>
  </si>
  <si>
    <t>iron powder production, ecoinvent version 3.7.1 cutoff</t>
  </si>
  <si>
    <t>hydroxypropyl cellulose production, dummy</t>
  </si>
  <si>
    <t>slot die coater operation, during titanium dioxide mesoporous mixture slot die coating, per target substrate area</t>
  </si>
  <si>
    <t>active layer production, CH3NH3PbI3, slot die coating, perovskite solar cell per target scale</t>
  </si>
  <si>
    <t>annealing, active layer, production of perovskite solar cell per target substrate area based on laboratory manufacturing</t>
  </si>
  <si>
    <t>slot die coating, methylammonium iodide mixture, active layer production</t>
  </si>
  <si>
    <t>methylammonium iodide (MAI) mixture production, active layer - DE</t>
  </si>
  <si>
    <t>market for isopropanol (volume)</t>
  </si>
  <si>
    <t>3.2.1.3 heating, hot plate with stirrer, MAI mixture production - DE</t>
  </si>
  <si>
    <t>methylammonium iodide (MAI) production, active layer, Zhang et al 2015 - DE</t>
  </si>
  <si>
    <t>hydriodic acid production, methylammonium iodide (MAI), Zhang et al 2015</t>
  </si>
  <si>
    <t>market for iodine | iodine | Cutoff, U - GLO</t>
  </si>
  <si>
    <t>market for hydrogen, liquid | hydrogen, liquid | Cutoff, U - RER</t>
  </si>
  <si>
    <t>market for methylamine | methylamine | Cutoff, U - RER</t>
  </si>
  <si>
    <t>market for methanol | methanol | Cutoff, U - GLO</t>
  </si>
  <si>
    <t>slot die coater operation, during methylammonium iodide mixture slot die coating, per target substrate area</t>
  </si>
  <si>
    <t>slot die coating, lead (II) iodide mixture, active layer production estimated from laboratory data</t>
  </si>
  <si>
    <t>lead(II) iodide mixture production, active layer - DE</t>
  </si>
  <si>
    <t>lead(II) iodide salt production, lead(II) iodide mixture, Zhang et al 2015</t>
  </si>
  <si>
    <t>potassium iodide production, lead(II) iodide salt, Zhang et al 2015</t>
  </si>
  <si>
    <t>market for potassium hydroxide | potassium hydroxide | Cutoff, U - GLO</t>
  </si>
  <si>
    <t>lead nitrate production, lead(II) iodide salt, Zhang et al 2015</t>
  </si>
  <si>
    <t>market for lead | lead | Cutoff, U - GLO</t>
  </si>
  <si>
    <t>market for nitric acid, without water, in 50% solution state | nitric acid, without water, in 50% solution state | Cutoff, U - RER w/o RU</t>
  </si>
  <si>
    <t>dimethylformamid (DMF) production, ecoinvent</t>
  </si>
  <si>
    <t>market for N,N-dimethylformamide | N,N-dimethylformamide | Cutoff, U - GLO</t>
  </si>
  <si>
    <t>slot die coater operation, during lead (II) iodide mixture slot die coating, per target substrate area</t>
  </si>
  <si>
    <t>hole transport layer production, spiroMeOTAD, slot die coating, perovskite solar cell per target scale</t>
  </si>
  <si>
    <t>slot die coating, spiroMEOTAD mixture, hole transport layer production estimated from laboratory data</t>
  </si>
  <si>
    <t>spiroMeOTAD mixture production, hole transport layer - DE</t>
  </si>
  <si>
    <t>spiroMeOTAD production, hole transport layer, Espinosa et al 2015</t>
  </si>
  <si>
    <t>2,2' 7,7'-tetrabromo-9-9'-spirobi[9H-fluorene] production, spiroMeOTAD production, Espinosa et al 2015</t>
  </si>
  <si>
    <t>market for magnesium | magnesium | Cutoff, U - GLO</t>
  </si>
  <si>
    <t>market for diethyl ether, without water, in 99.95% solution state | diethyl ether, without water, in 99.95% solution state | Cutoff, U - RER</t>
  </si>
  <si>
    <t>market for ammonia, anhydrous, liquid | ammonia, anhydrous, liquid | Cutoff, U - RER</t>
  </si>
  <si>
    <t>market for bromine | bromine | Cutoff, U - GLO</t>
  </si>
  <si>
    <t>9-fluorenone production, spiroMeOTAD production, Espinosa et al 2015</t>
  </si>
  <si>
    <t>market for acetic acid, without water, in 98% solution state | acetic acid, without water, in 98% solution state | Cutoff, U - GLO</t>
  </si>
  <si>
    <t>market for dichloromethane | dichloromethane | Cutoff, U - RER</t>
  </si>
  <si>
    <t>4-bromobiphenyl production, spiroMeOTAD production, Espinosa et al 2015</t>
  </si>
  <si>
    <t>market for water, ultrapure | water, ultrapure | Cutoff, U - RER</t>
  </si>
  <si>
    <t>market for iron (III) chloride, without water, in 40% solution state | iron (III) chloride, without water, in 40% solution state | Cutoff, U - GLO</t>
  </si>
  <si>
    <t>market for hydrochloric acid, without water, in 30% solution state | hydrochloric acid, without water, in 30% solution state | Cutoff, U - RER</t>
  </si>
  <si>
    <t>3,4'-dimethoxydiphenylamine production, spiroMeOTAD production, Espinosa et al 2015</t>
  </si>
  <si>
    <t>Tris(dibenzylideneacetone)dipalladium(0) production, spiroMeOTAD production, Espinosa et al 2015</t>
  </si>
  <si>
    <t>palladium chloride production, spiroMeOTAD production, Espinosa et al 2015</t>
  </si>
  <si>
    <t>market for trichloromethane | trichloromethane | Cutoff, U - RER</t>
  </si>
  <si>
    <t>dibenzylidenacetone production, spiroMeOTAD production, Espinosa et al 2015</t>
  </si>
  <si>
    <t>sodium acetate production, spiroMeOTAD production, Espinosa et al 2015</t>
  </si>
  <si>
    <t>market for water, deionised | water, deionised | Cutoff, U - Europe without Switzerland</t>
  </si>
  <si>
    <t>4-bromoaniline production, spiroMeOTAD production, Espinosa et al 2015</t>
  </si>
  <si>
    <t>sodium tert-butoxide production, spiroMeOTAD production, Espinosa et al 2015</t>
  </si>
  <si>
    <t>market for aniline | aniline | Cutoff, U - RER</t>
  </si>
  <si>
    <t>market for ethyl acetate | ethyl acetate | Cutoff, U - GLO</t>
  </si>
  <si>
    <t>market for nitrogen, liquid | nitrogen, liquid | Cutoff, U - RER</t>
  </si>
  <si>
    <t>market for magnesium sulfate | magnesium sulfate | Cutoff, U - GLO</t>
  </si>
  <si>
    <t>market for toluene, liquid | toluene, liquid | Cutoff, U - RER</t>
  </si>
  <si>
    <t>tri-tert-butylphosphine production, spiroMeOTAD production, Espinosa et al 2015</t>
  </si>
  <si>
    <t>market for palladium | palladium | Cutoff, U - GLO</t>
  </si>
  <si>
    <t>aqua regia production, spiroMeOTAD production, Espinosa et al 2015</t>
  </si>
  <si>
    <t>market for ethanol, without water, in 99.7% solution state, from ethylene | ethanol, without water, in 99.7% solution state, from ethylene | Cutoff, U - RER</t>
  </si>
  <si>
    <t>market for benzaldehyde | benzaldehyde | Cutoff, U - RER</t>
  </si>
  <si>
    <t>market for sodium hydroxide, without water, in 50% solution state | sodium hydroxide, without water, in 50% solution state | Cutoff, U - GLO</t>
  </si>
  <si>
    <t>market for solvent, organic | solvent, organic | Cutoff, U - GLO</t>
  </si>
  <si>
    <t>market for 1-butanol | 1-butanol | Cutoff, U - GLO</t>
  </si>
  <si>
    <t>market for sodium | sodium | Cutoff, U - GLO</t>
  </si>
  <si>
    <t>market for phosphane | phosphane | Cutoff, U - GLO</t>
  </si>
  <si>
    <t>market for tert-butyl amine | tert-butyl amine | Cutoff, U - GLO</t>
  </si>
  <si>
    <t>water production, deionised | water, deionised | Cutoff, U - Europe without Switzerland</t>
  </si>
  <si>
    <t>chlorobenzene production, ecoinvent</t>
  </si>
  <si>
    <t>4-tert-butylpyridine production, spiroMeOTAD production, Espinosa et al 2015</t>
  </si>
  <si>
    <t>market for pyridine | pyridine | Cutoff, U - GLO</t>
  </si>
  <si>
    <t>tert-butyllithium production, spiroMeOTAD production, Espinosa et al 2015</t>
  </si>
  <si>
    <t>market for lithium | lithium | Cutoff, U - GLO</t>
  </si>
  <si>
    <t>lithium salt mixture production, spiroMeOTAD mixture - DE</t>
  </si>
  <si>
    <t>slot die coater operation, during slot die coating of the spiroMEOTAD hole transport layer, per target substrate area</t>
  </si>
  <si>
    <t>substrate production, glass, perovskite solar cell per target scale - DE</t>
  </si>
  <si>
    <t>solar glass production, ecoinvent version 3.7.1 cutoff</t>
  </si>
  <si>
    <t>market for solar glass, low-iron | solar glass, low-iron | Cutoff, U - GLO</t>
  </si>
  <si>
    <t>front electrode production, fluorine-doped tin oxide, slot die coating, perovskite solar cell per target scale - DE</t>
  </si>
  <si>
    <t>fluorine doped tin oxide (FTO) production, front electrode, Espinosa et al</t>
  </si>
  <si>
    <t>market for tin | tin | Cutoff, U - GLO</t>
  </si>
  <si>
    <t>market for fluorine, liquid | fluorine, liquid | Cutoff, U - RER</t>
  </si>
  <si>
    <t>perovskite solar cell production, all layers, wet chemical deposition - DE</t>
  </si>
  <si>
    <t>electron transport layer production, titanium dioxide compact mesoporous, wet chemical deposition, perovskite solar cell per target scale</t>
  </si>
  <si>
    <t>sintering, titanium dioxide compact mixture, electron transport layer production of perovskite solar cell per target substrate area based on laboratory manufacturing</t>
  </si>
  <si>
    <t>hot plate operation, during titanium dioxide compact mixture sintering, per target substrate area</t>
  </si>
  <si>
    <t>spray coating, titanium dioxide compact mixture, electron transport layer production of perovskite solar cell per target substrate area based on laboratory manufacturing</t>
  </si>
  <si>
    <t>hot plate operation, during titanium dioxide compact mixture spray coating, per target substrate area</t>
  </si>
  <si>
    <t>spray coater operation, during titanium dioxide compact mixture spray coating, per target substrate area</t>
  </si>
  <si>
    <t>spin coating, titanium dioxide mesoporous mixture, electron transport layer production of perovskite solar cell per target substrate area based on laboratory manufacturing</t>
  </si>
  <si>
    <t>hot plate operation, during titanium dioxide mesoporous mixture spin coating, per target substrate area</t>
  </si>
  <si>
    <t>spin coater operation, during titanium dioxide mesoporous mixture spin coating, per target substrate area</t>
  </si>
  <si>
    <t>back electrode production, gold, wet chemical deposition, perovskite solar cell per target scale</t>
  </si>
  <si>
    <t>gold sputtering, back electrode production of perovskite solar cell per target substrate area based on laboratory manufacturing</t>
  </si>
  <si>
    <t>sputter coater operation, during gold sputtering, per target substrate area</t>
  </si>
  <si>
    <t>vacuum pump operation, during gold sputtering, per sputtered target substrate area</t>
  </si>
  <si>
    <t>active layer production, CH3NH3PbI3, wet chemical deposition, perovskite solar cell per target scale</t>
  </si>
  <si>
    <t>spin coating, lead (II) iodide mixture, active layer production of perovskite solar cell per target substrate area based on laboratory manufacturing</t>
  </si>
  <si>
    <t>chemical bath coating, methylammonium iodide mixture, active layer production of perovskite solar cell per target substrate area based on laboratory manufacturing</t>
  </si>
  <si>
    <t>hole transport layer production, spiroMeOTAD, wet chemical deposition, perovskite solar cell per target scale</t>
  </si>
  <si>
    <t>spin coating, spiroMeOTAD mixture, hole transport layer production of perovskite solar cell per target substrate area based on laboratory manufacturing</t>
  </si>
  <si>
    <t>market for polycarboxylates, 40% active substance | polycarboxylates, 40% active substance | Cutoff, U - RER</t>
  </si>
  <si>
    <t>market for sulfuric acid | sulfuric acid | Cutoff, U - RER</t>
  </si>
  <si>
    <t>market for trifluoroacetic acid | trifluoroacetic acid | Cutoff, U - RER</t>
  </si>
  <si>
    <t>biphenyl production, spiroMeOTAD production, Espinosa et al 2015</t>
  </si>
  <si>
    <t>market for monochlorobenzene | monochlorobenzene | Cutoff, U - RER</t>
  </si>
  <si>
    <t>market for acetonitrile | acetonitrile | Cutoff, U - GLO</t>
  </si>
  <si>
    <t>lithium bis(trifluoromethanesulphonyl)imide production, spiroMeOTAD production, Espinosa et al 2015</t>
  </si>
  <si>
    <t>spin coater operation, during spiroMeOTAD mixture spin coating, per target substrate area</t>
  </si>
  <si>
    <t>front electrode production, fluorine-doped tin oxide, wet chemical deposition, perovskite solar cell per target scale - DE</t>
  </si>
  <si>
    <t>coating, fluorine-doped tin oxide, front electrode of perovskite solar cell per target scale</t>
  </si>
  <si>
    <t>coating operation, during fluorine doped tin oxide coating, per target substrate area, dummy</t>
  </si>
  <si>
    <t>lithium amides production, spiroMeOTAD production, Espinosa et al 2015</t>
  </si>
  <si>
    <t>Summary</t>
  </si>
  <si>
    <t>Control calculation</t>
  </si>
  <si>
    <t>electron transport layer, TiO2 compact</t>
  </si>
  <si>
    <t>electron transport layer, TiO2 mesoporous</t>
  </si>
  <si>
    <t>back electrode, gold</t>
  </si>
  <si>
    <t>hole transport layer, spiroMeOTAD</t>
  </si>
  <si>
    <t>active layer, MAI</t>
  </si>
  <si>
    <t>active layer, PbI2</t>
  </si>
  <si>
    <t>substrate layer, glass</t>
  </si>
  <si>
    <t>front electrode, FTO</t>
  </si>
  <si>
    <t>electron transport layer production, TiO2 compact layer, hot plate operation</t>
  </si>
  <si>
    <t>electron transport layer production, TiO2 compact layer, coating operation</t>
  </si>
  <si>
    <t>electron transport layer production, TiO2 compact layer, sintering</t>
  </si>
  <si>
    <t>electron transport layer production, sintering</t>
  </si>
  <si>
    <t>electron transport layer production, TiO2 mesoporous layer, hot plate operation</t>
  </si>
  <si>
    <t>electron transport layer production, TiO2 mesoporous layer, coating operation</t>
  </si>
  <si>
    <t>back electrode production, vacuum pump operation</t>
  </si>
  <si>
    <t>back electrode production, coating operation</t>
  </si>
  <si>
    <t>active layer production, MAI layer, coating operation</t>
  </si>
  <si>
    <t>hot plate operation, during methylammonium iodide mixture chemical bath coating, per target substrate area</t>
  </si>
  <si>
    <t>active layer production, annealing</t>
  </si>
  <si>
    <t>hot oven operation, during annealing of active layer, per target substrate area</t>
  </si>
  <si>
    <t>active layer production, PbI2 layer, hot plate operation</t>
  </si>
  <si>
    <t>hot plate operation, during lead (II) iodide mixture spin coating, per target substrate area</t>
  </si>
  <si>
    <t>active layer production, PbI2 layer, coating operation</t>
  </si>
  <si>
    <t>spin coater operation, during lead (II) iodide mixture spin coating, per target substrate area</t>
  </si>
  <si>
    <t>front electrode production, coating operation</t>
  </si>
  <si>
    <t>hole transport layer production, coating operation</t>
  </si>
  <si>
    <t>MaE</t>
  </si>
  <si>
    <t>PEn</t>
  </si>
  <si>
    <t>Summe</t>
  </si>
  <si>
    <t>PE</t>
  </si>
  <si>
    <t>Diff</t>
  </si>
  <si>
    <t>technological learning</t>
  </si>
  <si>
    <t>industrial learning</t>
  </si>
  <si>
    <t>GFabM2050 (without industrial learning)</t>
  </si>
  <si>
    <t>Total</t>
  </si>
  <si>
    <t>Diff%</t>
  </si>
  <si>
    <t>size scaling</t>
  </si>
  <si>
    <t>Processing energy</t>
  </si>
  <si>
    <t>Material embedded</t>
  </si>
  <si>
    <t>Indicator</t>
  </si>
  <si>
    <t>GFabMature_5m2</t>
  </si>
  <si>
    <t>GFabEarly_5m2</t>
  </si>
  <si>
    <t>GLab_5m2</t>
  </si>
  <si>
    <t>GFabM_001</t>
  </si>
  <si>
    <t>GFabE_001</t>
  </si>
  <si>
    <t>GLab_Start</t>
  </si>
  <si>
    <t>GFabE_Start</t>
  </si>
  <si>
    <t>GFabE_01</t>
  </si>
  <si>
    <t>GFabE_0001</t>
  </si>
  <si>
    <t>IPCC GWP 100a</t>
  </si>
  <si>
    <t>Contribution</t>
  </si>
  <si>
    <t xml:space="preserve">Contribution: IPCC GWP100; perovskite solar cell production, all layers, wet chemical deposition, Weyand et al 2021_GFabEarly; openLCA 1.11.0; openLCIA method 2.1.3; ecoinvent 3.7.1 </t>
  </si>
  <si>
    <t>market for benzene | benzene | Cutoff, U - GLO</t>
  </si>
  <si>
    <t>market for oxygen, liquid | oxygen, liquid | Cutoff, U - RER</t>
  </si>
  <si>
    <t xml:space="preserve">Contribution: IPCC GWP100; perovskite solar cell production, all layers, slot die coating, Weyand et al 2021_GFabMature; openLCA 1.11.0; openLCIA method 2.1.3; ecoinvent 3.7.1 </t>
  </si>
  <si>
    <t xml:space="preserve">Contribution: IPCC GWP100; perovskite solar cell production, all layers, wet chemical deposition, Weyand et al 2021_GLab; openLCA 1.11.0; openLCIA method 2.1.3; ecoinvent 3.7.1 </t>
  </si>
  <si>
    <t>IPCC GWP 100a per m2</t>
  </si>
  <si>
    <t>Target manufacturing area in m2</t>
  </si>
  <si>
    <t>GFabEarly</t>
  </si>
  <si>
    <t>GFabMature</t>
  </si>
  <si>
    <t>GWP 100 in kg CO2-eq / m2</t>
  </si>
  <si>
    <t>kg CO2-eq per m2</t>
  </si>
  <si>
    <t>Conversion kg in kg</t>
  </si>
  <si>
    <t>PSC literature data ((Source: Original studies, review (Weyand et al. 2020))</t>
  </si>
  <si>
    <t>Study</t>
  </si>
  <si>
    <t>Original study data</t>
  </si>
  <si>
    <t>Review results</t>
  </si>
  <si>
    <t>Technology scale</t>
  </si>
  <si>
    <t>Functional unit (FU)</t>
  </si>
  <si>
    <t>Size of target scale in m²</t>
  </si>
  <si>
    <t>Total CED in MJ/FU</t>
  </si>
  <si>
    <t>Total GHG in kg CO2-eq/FU</t>
  </si>
  <si>
    <t>Original source</t>
  </si>
  <si>
    <t>Comment/ Name</t>
  </si>
  <si>
    <t>Total CED in MJ/m2</t>
  </si>
  <si>
    <t>Total GHG in kg CO2-eq/m²</t>
  </si>
  <si>
    <t>Classified technology scale</t>
  </si>
  <si>
    <t xml:space="preserve">Explanation </t>
  </si>
  <si>
    <t>Average manufacturing size in m²</t>
  </si>
  <si>
    <t>Average CED in MJ PE/m²</t>
  </si>
  <si>
    <t>Average GHG in kg CO2-eq/m² of studies</t>
  </si>
  <si>
    <t>Average GHG in g CO2-eq/kWh of studies</t>
  </si>
  <si>
    <t>Gong et al. (2015)</t>
  </si>
  <si>
    <t>m²</t>
  </si>
  <si>
    <t>21.7 (82.5 g per kWh)</t>
  </si>
  <si>
    <t>Gong et al. (2015) - fab (mature)</t>
  </si>
  <si>
    <t>19.1 (60.1 g per kWh)</t>
  </si>
  <si>
    <t>Espinosa et al. (2015)</t>
  </si>
  <si>
    <t>kWh</t>
  </si>
  <si>
    <t>Espinosa et al. (2015) - lab</t>
  </si>
  <si>
    <t>Zhang et al. (2015)</t>
  </si>
  <si>
    <t>cm²</t>
  </si>
  <si>
    <t>Zhang et al. (2015) - lab</t>
  </si>
  <si>
    <t>Zhang et al. (2017)</t>
  </si>
  <si>
    <t>Zhang et al. (2017) - lab</t>
  </si>
  <si>
    <t>Serrano-Lujan et al. (2015)</t>
  </si>
  <si>
    <t>Serrano-Lujan et al. (2015) - lab</t>
  </si>
  <si>
    <t>Celik et al. (2016)</t>
  </si>
  <si>
    <t>Celik et al. (2016) - fab (early)</t>
  </si>
  <si>
    <t>Additional review</t>
  </si>
  <si>
    <t>Itten and Stucki (2017)</t>
  </si>
  <si>
    <t>1 kWh</t>
  </si>
  <si>
    <t>S11</t>
  </si>
  <si>
    <t>12 (Mesoporous PSC produced in the laboratory environment)</t>
  </si>
  <si>
    <t>Alberola et al. (2018) - lab</t>
  </si>
  <si>
    <t>S10</t>
  </si>
  <si>
    <t>13 (Pre-industrial perovskite module with a carbon stack configuration)</t>
  </si>
  <si>
    <t>Alberola et al. (2018) - pilot</t>
  </si>
  <si>
    <t>S12</t>
  </si>
  <si>
    <t>14 (Ideal process of production of carbon stack perovskite modules)</t>
  </si>
  <si>
    <t>Alberola et al. (2018) - fab (mature)</t>
  </si>
  <si>
    <t>Classification of the technology scale</t>
  </si>
  <si>
    <t>Comparison results (based on harmonized key performance parameters)</t>
  </si>
  <si>
    <t>Manufacturing demand</t>
  </si>
  <si>
    <t>GFabE_1</t>
  </si>
  <si>
    <t>GFabM_0001</t>
  </si>
  <si>
    <t>GFabM_01</t>
  </si>
  <si>
    <t>GFabM_1</t>
  </si>
  <si>
    <t>GFabM_Start</t>
  </si>
  <si>
    <t>lab</t>
  </si>
  <si>
    <t>pilot</t>
  </si>
  <si>
    <t>fab</t>
  </si>
  <si>
    <t>Reduction</t>
  </si>
  <si>
    <t>Celik et al. (2015) - fab (early)</t>
  </si>
  <si>
    <t>Materials embedded (All scenarios)</t>
  </si>
  <si>
    <t>PE (GFabEarly)</t>
  </si>
  <si>
    <t>PE (GFabMature)</t>
  </si>
  <si>
    <t>Alberola et al. (2018) iscience</t>
  </si>
  <si>
    <t>Original amount</t>
  </si>
  <si>
    <t>Comment</t>
  </si>
  <si>
    <t>Data from Glab</t>
  </si>
  <si>
    <t>Sensitivity analysis</t>
  </si>
  <si>
    <t>Updated amount</t>
  </si>
  <si>
    <t>Delta</t>
  </si>
  <si>
    <t>Spray coater and Spin coater data from lab as maximum outlier has negligible impacts on GHG emissions</t>
  </si>
  <si>
    <t>compared to Glab</t>
  </si>
  <si>
    <t>Reductions</t>
  </si>
  <si>
    <t>Manufacturing area in m²</t>
  </si>
  <si>
    <t>Literature</t>
  </si>
  <si>
    <t>Our study</t>
  </si>
  <si>
    <t>GLab</t>
  </si>
  <si>
    <t>Check (Total)</t>
  </si>
  <si>
    <t>Check (Summe Pen)</t>
  </si>
  <si>
    <t>Check (Summe MaE)</t>
  </si>
  <si>
    <t>Other material embedded</t>
  </si>
  <si>
    <t>Gold (BE)</t>
  </si>
  <si>
    <r>
      <t>TiO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compact (ETL)</t>
    </r>
  </si>
  <si>
    <t>SpiroMeOTAD (HTL)</t>
  </si>
  <si>
    <t>Other processing energy</t>
  </si>
  <si>
    <t>Sintering (ETL)</t>
  </si>
  <si>
    <t>Heating (ETL)</t>
  </si>
  <si>
    <t>Annealing (ABL)</t>
  </si>
  <si>
    <t>Solar glass (S)</t>
  </si>
  <si>
    <t>GFabE</t>
  </si>
  <si>
    <t>GFabM</t>
  </si>
  <si>
    <t>Exclude data</t>
  </si>
  <si>
    <t>sputter coater operation, during FTO sputtering, per target substrate area</t>
  </si>
  <si>
    <t>BE --&gt; Sputtering instead of slot die coating</t>
  </si>
  <si>
    <t>FTO --&gt; Sputtering instead of Slot die coating</t>
  </si>
  <si>
    <t>back electrode production, gold, sputtering, perovskite solar cell per target scale</t>
  </si>
  <si>
    <t>front electrode production, fluorine-doped tin oxide, sputtering, perovskite solar cell per target scale - DE</t>
  </si>
  <si>
    <t>FTO sputtering, fluorine-doped tin oxide, front electrode of perovskite solar cell per target scale</t>
  </si>
  <si>
    <t>vacuum pump operation, during FTO sputtering, per sputtered target substrate area</t>
  </si>
  <si>
    <t>Spray coater data from lab as maximum outlier has negligible impacts on GHG emissions</t>
  </si>
  <si>
    <t>sensitive indicators</t>
  </si>
  <si>
    <t>GFabE 
(linear scaling)</t>
  </si>
  <si>
    <t>GFabE 
(exclusion of 
spray coater)</t>
  </si>
  <si>
    <t>N/A</t>
  </si>
  <si>
    <t>Data from Figure 6 a</t>
  </si>
  <si>
    <t>Part 1 - Course of development (Detailed results can be found in …</t>
  </si>
  <si>
    <t>Part 2 - Target stages and literature values (Raw data can be found in 6_a_Raw data_PSC_literature)</t>
  </si>
  <si>
    <t>GWP 100 in kg CO2-eq / m2 (Raw data can be found in ...)</t>
  </si>
  <si>
    <t xml:space="preserve">IPCC GWP100; perovskite solar cell production, GFLab, GFabE, GFabM, various target sizes of the substrate area, Weyand et al 2021; openLCA 1.11.0; openLCIA method 2.1.3; ecoinvent 3.7.1 </t>
  </si>
  <si>
    <t>2023 Journal of Industrial Ecology – www.wileyonlinelibrary.com/journal/jie</t>
  </si>
  <si>
    <r>
      <t xml:space="preserve">           </t>
    </r>
    <r>
      <rPr>
        <sz val="10.5"/>
        <color rgb="FF000000"/>
        <rFont val="Arial Rounded MT Bold"/>
        <family val="2"/>
      </rPr>
      <t>SUPPORTING INFORMATION FOR:</t>
    </r>
  </si>
  <si>
    <t>This supporting information provides the underlying data for Figure 6.</t>
  </si>
  <si>
    <r>
      <t xml:space="preserve">Weyand, S., Kawajiri, K., Mortan, C. &amp; Schebek, L. (2023.) Scheme for Generating Upscaling Scenarios of Emerging Functional Material Based Energy Technologies in Prospective LCA (UpFunMatLCA). </t>
    </r>
    <r>
      <rPr>
        <i/>
        <sz val="14"/>
        <color rgb="FF000000"/>
        <rFont val="Arial"/>
        <family val="2"/>
      </rPr>
      <t>Journal of Industrial Ecology</t>
    </r>
    <r>
      <rPr>
        <sz val="14"/>
        <color rgb="FF000000"/>
        <rFont val="Arial"/>
        <family val="2"/>
      </rPr>
      <t>.</t>
    </r>
    <r>
      <rPr>
        <i/>
        <sz val="14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</si>
</sst>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"/>
    <numFmt numFmtId="165" formatCode="0.0E+00"/>
    <numFmt numFmtId="166" formatCode="0.0000000%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212121"/>
      <name val="Helvetica"/>
      <family val="2"/>
    </font>
    <font>
      <sz val="11"/>
      <color rgb="FF212121"/>
      <name val="Helvetica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212121"/>
      <name val="Helvetica"/>
      <family val="2"/>
    </font>
    <font>
      <sz val="9"/>
      <color theme="1"/>
      <name val="Calibri"/>
      <family val="2"/>
      <scheme val="minor"/>
    </font>
    <font>
      <sz val="9"/>
      <color rgb="FF212121"/>
      <name val="Helvetica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sz val="10.5"/>
      <color rgb="FF000000"/>
      <name val="Arial Rounded MT Bold"/>
      <family val="2"/>
    </font>
    <font>
      <i/>
      <sz val="14"/>
      <color rgb="FF000000"/>
      <name val="Arial"/>
      <family val="2"/>
    </font>
    <font>
      <sz val="11"/>
      <color rgb="FF000000"/>
      <name val="Arial"/>
      <family val="2"/>
    </font>
    <font>
      <i/>
      <sz val="12"/>
      <color theme="1"/>
      <name val="Garamond"/>
      <family val="1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19">
    <xf numFmtId="0" fontId="0" fillId="0" borderId="0" xfId="0"/>
    <xf numFmtId="10" fontId="0" fillId="0" borderId="0" xfId="0" applyNumberFormat="1"/>
    <xf numFmtId="11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horizontal="left" vertical="center" wrapText="1"/>
    </xf>
    <xf numFmtId="2" fontId="0" fillId="0" borderId="0" xfId="0" applyNumberFormat="1"/>
    <xf numFmtId="164" fontId="0" fillId="0" borderId="0" xfId="0" applyNumberFormat="1"/>
    <xf numFmtId="0" fontId="3" fillId="0" borderId="0" xfId="0" applyFont="1"/>
    <xf numFmtId="0" fontId="5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10" fontId="4" fillId="2" borderId="0" xfId="0" applyNumberFormat="1" applyFont="1" applyFill="1" applyAlignment="1">
      <alignment vertical="top"/>
    </xf>
    <xf numFmtId="0" fontId="6" fillId="0" borderId="0" xfId="0" applyFont="1"/>
    <xf numFmtId="10" fontId="6" fillId="3" borderId="0" xfId="0" applyNumberFormat="1" applyFont="1" applyFill="1" applyAlignment="1">
      <alignment vertical="top"/>
    </xf>
    <xf numFmtId="0" fontId="6" fillId="3" borderId="0" xfId="0" applyFont="1" applyFill="1" applyAlignment="1">
      <alignment vertical="top"/>
    </xf>
    <xf numFmtId="10" fontId="7" fillId="3" borderId="0" xfId="0" applyNumberFormat="1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0" fillId="4" borderId="0" xfId="0" applyFill="1"/>
    <xf numFmtId="0" fontId="8" fillId="5" borderId="0" xfId="0" applyFont="1" applyFill="1" applyAlignment="1">
      <alignment vertical="top"/>
    </xf>
    <xf numFmtId="10" fontId="8" fillId="5" borderId="0" xfId="0" applyNumberFormat="1" applyFont="1" applyFill="1" applyAlignment="1">
      <alignment vertical="top"/>
    </xf>
    <xf numFmtId="10" fontId="9" fillId="5" borderId="0" xfId="0" applyNumberFormat="1" applyFont="1" applyFill="1" applyAlignment="1">
      <alignment vertical="top"/>
    </xf>
    <xf numFmtId="0" fontId="8" fillId="5" borderId="0" xfId="0" applyFont="1" applyFill="1"/>
    <xf numFmtId="0" fontId="0" fillId="6" borderId="0" xfId="0" applyFill="1"/>
    <xf numFmtId="0" fontId="0" fillId="7" borderId="0" xfId="0" applyFill="1" applyAlignment="1">
      <alignment vertical="top"/>
    </xf>
    <xf numFmtId="10" fontId="1" fillId="7" borderId="0" xfId="0" applyNumberFormat="1" applyFont="1" applyFill="1" applyAlignment="1">
      <alignment vertical="top"/>
    </xf>
    <xf numFmtId="10" fontId="0" fillId="7" borderId="0" xfId="0" applyNumberFormat="1" applyFill="1" applyAlignment="1">
      <alignment vertical="top"/>
    </xf>
    <xf numFmtId="10" fontId="10" fillId="7" borderId="0" xfId="0" applyNumberFormat="1" applyFont="1" applyFill="1" applyAlignment="1">
      <alignment vertical="top"/>
    </xf>
    <xf numFmtId="0" fontId="4" fillId="8" borderId="0" xfId="0" applyFont="1" applyFill="1" applyAlignment="1">
      <alignment vertical="top"/>
    </xf>
    <xf numFmtId="10" fontId="4" fillId="8" borderId="0" xfId="0" applyNumberFormat="1" applyFont="1" applyFill="1" applyAlignment="1">
      <alignment vertical="top"/>
    </xf>
    <xf numFmtId="0" fontId="5" fillId="8" borderId="0" xfId="0" applyFont="1" applyFill="1" applyAlignment="1">
      <alignment vertical="top"/>
    </xf>
    <xf numFmtId="0" fontId="0" fillId="0" borderId="0" xfId="0" applyAlignment="1">
      <alignment vertical="top"/>
    </xf>
    <xf numFmtId="10" fontId="3" fillId="0" borderId="0" xfId="0" applyNumberFormat="1" applyFont="1"/>
    <xf numFmtId="0" fontId="0" fillId="9" borderId="0" xfId="0" applyFill="1"/>
    <xf numFmtId="9" fontId="0" fillId="0" borderId="0" xfId="0" applyNumberFormat="1"/>
    <xf numFmtId="0" fontId="17" fillId="0" borderId="0" xfId="0" applyFont="1" applyAlignment="1">
      <alignment vertical="top" wrapText="1"/>
    </xf>
    <xf numFmtId="0" fontId="10" fillId="0" borderId="0" xfId="0" applyFont="1"/>
    <xf numFmtId="0" fontId="15" fillId="0" borderId="0" xfId="0" applyFont="1"/>
    <xf numFmtId="10" fontId="1" fillId="0" borderId="0" xfId="0" applyNumberFormat="1" applyFont="1"/>
    <xf numFmtId="0" fontId="1" fillId="9" borderId="0" xfId="0" applyFont="1" applyFill="1"/>
    <xf numFmtId="10" fontId="1" fillId="9" borderId="0" xfId="0" applyNumberFormat="1" applyFont="1" applyFill="1"/>
    <xf numFmtId="10" fontId="0" fillId="12" borderId="0" xfId="0" applyNumberFormat="1" applyFill="1"/>
    <xf numFmtId="0" fontId="0" fillId="12" borderId="0" xfId="0" applyFill="1"/>
    <xf numFmtId="0" fontId="1" fillId="13" borderId="0" xfId="0" applyFont="1" applyFill="1"/>
    <xf numFmtId="10" fontId="1" fillId="13" borderId="0" xfId="0" applyNumberFormat="1" applyFont="1" applyFill="1"/>
    <xf numFmtId="0" fontId="8" fillId="6" borderId="0" xfId="0" applyFont="1" applyFill="1"/>
    <xf numFmtId="0" fontId="8" fillId="0" borderId="0" xfId="0" applyFont="1"/>
    <xf numFmtId="0" fontId="8" fillId="4" borderId="0" xfId="0" applyFont="1" applyFill="1"/>
    <xf numFmtId="0" fontId="0" fillId="5" borderId="0" xfId="0" applyFill="1"/>
    <xf numFmtId="0" fontId="0" fillId="7" borderId="0" xfId="0" applyFill="1"/>
    <xf numFmtId="0" fontId="1" fillId="6" borderId="0" xfId="0" applyFont="1" applyFill="1"/>
    <xf numFmtId="0" fontId="1" fillId="7" borderId="0" xfId="0" applyFont="1" applyFill="1" applyAlignment="1">
      <alignment vertical="top"/>
    </xf>
    <xf numFmtId="0" fontId="8" fillId="14" borderId="0" xfId="0" applyFont="1" applyFill="1"/>
    <xf numFmtId="0" fontId="19" fillId="14" borderId="0" xfId="0" applyFont="1" applyFill="1" applyAlignment="1">
      <alignment vertical="top"/>
    </xf>
    <xf numFmtId="10" fontId="7" fillId="14" borderId="0" xfId="0" applyNumberFormat="1" applyFont="1" applyFill="1" applyAlignment="1">
      <alignment vertical="top"/>
    </xf>
    <xf numFmtId="0" fontId="7" fillId="14" borderId="0" xfId="0" applyFont="1" applyFill="1" applyAlignment="1">
      <alignment vertical="top"/>
    </xf>
    <xf numFmtId="10" fontId="8" fillId="14" borderId="0" xfId="0" applyNumberFormat="1" applyFont="1" applyFill="1" applyAlignment="1">
      <alignment vertical="top"/>
    </xf>
    <xf numFmtId="0" fontId="8" fillId="14" borderId="0" xfId="0" applyFont="1" applyFill="1" applyAlignment="1">
      <alignment vertical="top"/>
    </xf>
    <xf numFmtId="10" fontId="9" fillId="14" borderId="0" xfId="0" applyNumberFormat="1" applyFont="1" applyFill="1" applyAlignment="1">
      <alignment vertical="top"/>
    </xf>
    <xf numFmtId="0" fontId="9" fillId="14" borderId="0" xfId="0" applyFont="1" applyFill="1" applyAlignment="1">
      <alignment vertical="top"/>
    </xf>
    <xf numFmtId="10" fontId="8" fillId="14" borderId="0" xfId="0" applyNumberFormat="1" applyFont="1" applyFill="1"/>
    <xf numFmtId="0" fontId="9" fillId="14" borderId="0" xfId="0" applyFont="1" applyFill="1"/>
    <xf numFmtId="10" fontId="6" fillId="14" borderId="0" xfId="0" applyNumberFormat="1" applyFont="1" applyFill="1"/>
    <xf numFmtId="10" fontId="0" fillId="7" borderId="0" xfId="0" applyNumberFormat="1" applyFill="1"/>
    <xf numFmtId="10" fontId="0" fillId="5" borderId="0" xfId="0" applyNumberFormat="1" applyFill="1"/>
    <xf numFmtId="166" fontId="0" fillId="12" borderId="0" xfId="0" applyNumberFormat="1" applyFill="1"/>
    <xf numFmtId="166" fontId="0" fillId="0" borderId="0" xfId="0" applyNumberFormat="1"/>
    <xf numFmtId="0" fontId="21" fillId="2" borderId="0" xfId="0" applyFont="1" applyFill="1" applyAlignment="1">
      <alignment vertical="top"/>
    </xf>
    <xf numFmtId="10" fontId="17" fillId="7" borderId="0" xfId="0" applyNumberFormat="1" applyFont="1" applyFill="1" applyAlignment="1">
      <alignment vertical="top"/>
    </xf>
    <xf numFmtId="10" fontId="17" fillId="15" borderId="0" xfId="0" applyNumberFormat="1" applyFont="1" applyFill="1" applyAlignment="1">
      <alignment vertical="top"/>
    </xf>
    <xf numFmtId="0" fontId="1" fillId="15" borderId="0" xfId="0" applyFont="1" applyFill="1" applyAlignment="1">
      <alignment vertical="top"/>
    </xf>
    <xf numFmtId="10" fontId="1" fillId="15" borderId="0" xfId="0" applyNumberFormat="1" applyFont="1" applyFill="1" applyAlignment="1">
      <alignment vertical="top"/>
    </xf>
    <xf numFmtId="10" fontId="22" fillId="8" borderId="0" xfId="0" applyNumberFormat="1" applyFont="1" applyFill="1" applyAlignment="1">
      <alignment vertical="top"/>
    </xf>
    <xf numFmtId="0" fontId="23" fillId="8" borderId="0" xfId="0" applyFont="1" applyFill="1" applyAlignment="1">
      <alignment vertical="top"/>
    </xf>
    <xf numFmtId="0" fontId="22" fillId="8" borderId="0" xfId="0" applyFont="1" applyFill="1" applyAlignment="1">
      <alignment vertical="top"/>
    </xf>
    <xf numFmtId="0" fontId="4" fillId="0" borderId="0" xfId="0" applyFont="1" applyAlignment="1">
      <alignment vertical="top"/>
    </xf>
    <xf numFmtId="10" fontId="8" fillId="5" borderId="0" xfId="0" applyNumberFormat="1" applyFont="1" applyFill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" fontId="14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1" fontId="14" fillId="0" borderId="0" xfId="0" applyNumberFormat="1" applyFont="1" applyAlignment="1">
      <alignment horizontal="left" vertical="top" wrapText="1"/>
    </xf>
    <xf numFmtId="10" fontId="0" fillId="0" borderId="0" xfId="0" applyNumberFormat="1" applyAlignment="1">
      <alignment horizontal="left" vertical="top" wrapText="1"/>
    </xf>
    <xf numFmtId="0" fontId="2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/>
    <xf numFmtId="2" fontId="25" fillId="0" borderId="0" xfId="0" applyNumberFormat="1" applyFont="1" applyAlignment="1">
      <alignment vertical="top"/>
    </xf>
    <xf numFmtId="165" fontId="10" fillId="0" borderId="0" xfId="0" applyNumberFormat="1" applyFont="1" applyAlignment="1">
      <alignment vertical="top"/>
    </xf>
    <xf numFmtId="0" fontId="26" fillId="0" borderId="0" xfId="0" applyFont="1"/>
    <xf numFmtId="0" fontId="16" fillId="0" borderId="0" xfId="0" applyFont="1"/>
    <xf numFmtId="0" fontId="27" fillId="0" borderId="0" xfId="0" applyFont="1" applyAlignment="1">
      <alignment horizontal="left" vertical="center" wrapText="1"/>
    </xf>
    <xf numFmtId="0" fontId="28" fillId="0" borderId="0" xfId="0" applyFont="1"/>
    <xf numFmtId="0" fontId="29" fillId="0" borderId="0" xfId="0" applyFont="1" applyAlignment="1">
      <alignment horizontal="left" vertical="center" wrapText="1"/>
    </xf>
    <xf numFmtId="11" fontId="29" fillId="0" borderId="0" xfId="0" applyNumberFormat="1" applyFont="1" applyAlignment="1">
      <alignment horizontal="left" vertical="center" wrapText="1"/>
    </xf>
    <xf numFmtId="0" fontId="30" fillId="0" borderId="0" xfId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20" fillId="14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17" fillId="10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17" fillId="0" borderId="0" xfId="0" applyFont="1" applyAlignment="1">
      <alignment horizontal="center" wrapText="1"/>
    </xf>
    <xf numFmtId="0" fontId="17" fillId="11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46C0A"/>
      <color rgb="FFC3D69B"/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840021199273167"/>
          <c:y val="6.3470830650756843E-2"/>
          <c:w val="0.60013703815869168"/>
          <c:h val="0.72277527809023867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Data_from_Figure_6_a!$E$5</c:f>
              <c:strCache>
                <c:ptCount val="1"/>
                <c:pt idx="0">
                  <c:v>GFabMature</c:v>
                </c:pt>
              </c:strCache>
            </c:strRef>
          </c:tx>
          <c:spPr>
            <a:ln w="19050">
              <a:solidFill>
                <a:srgbClr val="C3D69B"/>
              </a:solidFill>
            </a:ln>
          </c:spPr>
          <c:marker>
            <c:symbol val="none"/>
          </c:marker>
          <c:xVal>
            <c:numRef>
              <c:f>Data_from_Figure_6_a!$B$11:$B$14</c:f>
              <c:numCache>
                <c:formatCode>General</c:formatCode>
                <c:ptCount val="4"/>
                <c:pt idx="0">
                  <c:v>1.05</c:v>
                </c:pt>
                <c:pt idx="1">
                  <c:v>5</c:v>
                </c:pt>
                <c:pt idx="2">
                  <c:v>5</c:v>
                </c:pt>
                <c:pt idx="3">
                  <c:v>5.5</c:v>
                </c:pt>
              </c:numCache>
            </c:numRef>
          </c:xVal>
          <c:yVal>
            <c:numRef>
              <c:f>Data_from_Figure_6_a!$E$11:$E$14</c:f>
              <c:numCache>
                <c:formatCode>0</c:formatCode>
                <c:ptCount val="4"/>
                <c:pt idx="0" formatCode="0.00E+00">
                  <c:v>76.471500000000006</c:v>
                </c:pt>
                <c:pt idx="1">
                  <c:v>75.99624</c:v>
                </c:pt>
                <c:pt idx="2" formatCode="0.00E+00">
                  <c:v>73.180118818400032</c:v>
                </c:pt>
                <c:pt idx="3" formatCode="0.00E+00">
                  <c:v>73.180118818400032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F5-4A17-BC22-33BFBC90D6B8}"/>
            </c:ext>
          </c:extLst>
        </c:ser>
        <c:ser>
          <c:idx val="1"/>
          <c:order val="1"/>
          <c:tx>
            <c:strRef>
              <c:f>Data_from_Figure_6_a!$D$5</c:f>
              <c:strCache>
                <c:ptCount val="1"/>
                <c:pt idx="0">
                  <c:v>GFabEarly</c:v>
                </c:pt>
              </c:strCache>
            </c:strRef>
          </c:tx>
          <c:spPr>
            <a:ln>
              <a:solidFill>
                <a:srgbClr val="9BBB59">
                  <a:lumMod val="75000"/>
                </a:srgb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Pt>
            <c:idx val="4"/>
            <c:bubble3D val="0"/>
            <c:spPr>
              <a:ln>
                <a:solidFill>
                  <a:srgbClr val="77933C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CF5-4A17-BC22-33BFBC90D6B8}"/>
              </c:ext>
            </c:extLst>
          </c:dPt>
          <c:xVal>
            <c:numRef>
              <c:f>Data_from_Figure_6_a!$B$8:$B$14</c:f>
              <c:numCache>
                <c:formatCode>General</c:formatCode>
                <c:ptCount val="7"/>
                <c:pt idx="0">
                  <c:v>1E-3</c:v>
                </c:pt>
                <c:pt idx="1">
                  <c:v>0.01</c:v>
                </c:pt>
                <c:pt idx="2">
                  <c:v>0.1</c:v>
                </c:pt>
                <c:pt idx="3">
                  <c:v>1.05</c:v>
                </c:pt>
                <c:pt idx="4">
                  <c:v>5</c:v>
                </c:pt>
                <c:pt idx="5">
                  <c:v>5</c:v>
                </c:pt>
                <c:pt idx="6">
                  <c:v>5.5</c:v>
                </c:pt>
              </c:numCache>
            </c:numRef>
          </c:xVal>
          <c:yVal>
            <c:numRef>
              <c:f>Data_from_Figure_6_a!$D$8:$D$14</c:f>
              <c:numCache>
                <c:formatCode>General</c:formatCode>
                <c:ptCount val="7"/>
                <c:pt idx="0">
                  <c:v>546.279</c:v>
                </c:pt>
                <c:pt idx="1">
                  <c:v>402.28899999999999</c:v>
                </c:pt>
                <c:pt idx="2">
                  <c:v>304.7</c:v>
                </c:pt>
                <c:pt idx="3">
                  <c:v>236.453</c:v>
                </c:pt>
                <c:pt idx="4">
                  <c:v>200.99199999999999</c:v>
                </c:pt>
                <c:pt idx="6">
                  <c:v>200.99199999999999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F5-4A17-BC22-33BFBC90D6B8}"/>
            </c:ext>
          </c:extLst>
        </c:ser>
        <c:ser>
          <c:idx val="0"/>
          <c:order val="2"/>
          <c:tx>
            <c:strRef>
              <c:f>Data_from_Figure_6_a!$C$5</c:f>
              <c:strCache>
                <c:ptCount val="1"/>
                <c:pt idx="0">
                  <c:v>GLab</c:v>
                </c:pt>
              </c:strCache>
            </c:strRef>
          </c:tx>
          <c:spPr>
            <a:ln>
              <a:solidFill>
                <a:srgbClr val="C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xVal>
            <c:numRef>
              <c:f>Data_from_Figure_6_a!$B$6:$B$14</c:f>
              <c:numCache>
                <c:formatCode>General</c:formatCode>
                <c:ptCount val="9"/>
                <c:pt idx="0">
                  <c:v>1E-4</c:v>
                </c:pt>
                <c:pt idx="1">
                  <c:v>4.0000000000000002E-4</c:v>
                </c:pt>
                <c:pt idx="2">
                  <c:v>1E-3</c:v>
                </c:pt>
                <c:pt idx="3">
                  <c:v>0.01</c:v>
                </c:pt>
                <c:pt idx="4">
                  <c:v>0.1</c:v>
                </c:pt>
                <c:pt idx="5">
                  <c:v>1.05</c:v>
                </c:pt>
                <c:pt idx="6">
                  <c:v>5</c:v>
                </c:pt>
                <c:pt idx="7">
                  <c:v>5</c:v>
                </c:pt>
                <c:pt idx="8">
                  <c:v>5.5</c:v>
                </c:pt>
              </c:numCache>
            </c:numRef>
          </c:xVal>
          <c:yVal>
            <c:numRef>
              <c:f>Data_from_Figure_6_a!$C$6:$C$14</c:f>
              <c:numCache>
                <c:formatCode>0</c:formatCode>
                <c:ptCount val="9"/>
                <c:pt idx="0">
                  <c:v>489.71300000000002</c:v>
                </c:pt>
                <c:pt idx="1">
                  <c:v>489.71300000000002</c:v>
                </c:pt>
                <c:pt idx="2">
                  <c:v>489.71300000000002</c:v>
                </c:pt>
                <c:pt idx="3">
                  <c:v>489.71300000000002</c:v>
                </c:pt>
                <c:pt idx="4">
                  <c:v>489.71300000000002</c:v>
                </c:pt>
                <c:pt idx="5">
                  <c:v>489.71300000000002</c:v>
                </c:pt>
                <c:pt idx="6">
                  <c:v>489.71300000000002</c:v>
                </c:pt>
                <c:pt idx="7">
                  <c:v>489.71300000000002</c:v>
                </c:pt>
                <c:pt idx="8">
                  <c:v>489.71300000000002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CF5-4A17-BC22-33BFBC90D6B8}"/>
            </c:ext>
          </c:extLst>
        </c:ser>
        <c:ser>
          <c:idx val="3"/>
          <c:order val="3"/>
          <c:tx>
            <c:strRef>
              <c:f>Data_from_Figure_6_a!$A$17</c:f>
              <c:strCache>
                <c:ptCount val="1"/>
                <c:pt idx="0">
                  <c:v>Literature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</c:spPr>
          </c:marker>
          <c:xVal>
            <c:numRef>
              <c:f>Data_from_Figure_6_a!$B$18:$B$26</c:f>
              <c:numCache>
                <c:formatCode>General</c:formatCode>
                <c:ptCount val="9"/>
                <c:pt idx="0">
                  <c:v>7.0000000000000001E-3</c:v>
                </c:pt>
                <c:pt idx="1">
                  <c:v>7.0000000000000001E-3</c:v>
                </c:pt>
                <c:pt idx="2">
                  <c:v>7.0000000000000001E-3</c:v>
                </c:pt>
                <c:pt idx="3">
                  <c:v>7.0000000000000001E-3</c:v>
                </c:pt>
                <c:pt idx="4">
                  <c:v>7.0000000000000001E-3</c:v>
                </c:pt>
                <c:pt idx="5">
                  <c:v>0.15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</c:numCache>
            </c:numRef>
          </c:xVal>
          <c:yVal>
            <c:numRef>
              <c:f>Data_from_Figure_6_a!$C$18:$C$26</c:f>
              <c:numCache>
                <c:formatCode>General</c:formatCode>
                <c:ptCount val="9"/>
                <c:pt idx="0">
                  <c:v>24566.05</c:v>
                </c:pt>
                <c:pt idx="1">
                  <c:v>983.63360000000011</c:v>
                </c:pt>
                <c:pt idx="2">
                  <c:v>922.62400000000002</c:v>
                </c:pt>
                <c:pt idx="3">
                  <c:v>540.29999999999995</c:v>
                </c:pt>
                <c:pt idx="4">
                  <c:v>265</c:v>
                </c:pt>
                <c:pt idx="5">
                  <c:v>247.0215079365079</c:v>
                </c:pt>
                <c:pt idx="6">
                  <c:v>157.33333333333334</c:v>
                </c:pt>
                <c:pt idx="7">
                  <c:v>45.212421452621449</c:v>
                </c:pt>
                <c:pt idx="8">
                  <c:v>20.399999999999999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CF5-4A17-BC22-33BFBC90D6B8}"/>
            </c:ext>
          </c:extLst>
        </c:ser>
        <c:ser>
          <c:idx val="5"/>
          <c:order val="4"/>
          <c:tx>
            <c:strRef>
              <c:f>Data_from_Figure_6_a!$A$27</c:f>
              <c:strCache>
                <c:ptCount val="1"/>
                <c:pt idx="0">
                  <c:v>Our study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dPt>
            <c:idx val="1"/>
            <c:marker>
              <c:spPr>
                <a:solidFill>
                  <a:srgbClr val="9BBB59">
                    <a:lumMod val="75000"/>
                    <a:alpha val="70000"/>
                  </a:srgb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CF5-4A17-BC22-33BFBC90D6B8}"/>
              </c:ext>
            </c:extLst>
          </c:dPt>
          <c:dPt>
            <c:idx val="2"/>
            <c:marker>
              <c:spPr>
                <a:solidFill>
                  <a:srgbClr val="9BBB59">
                    <a:lumMod val="75000"/>
                    <a:alpha val="70000"/>
                  </a:srgb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BCF5-4A17-BC22-33BFBC90D6B8}"/>
              </c:ext>
            </c:extLst>
          </c:dPt>
          <c:xVal>
            <c:numRef>
              <c:f>Data_from_Figure_6_a!$B$28:$B$30</c:f>
              <c:numCache>
                <c:formatCode>General</c:formatCode>
                <c:ptCount val="3"/>
                <c:pt idx="0">
                  <c:v>7.0000000000000001E-3</c:v>
                </c:pt>
                <c:pt idx="1">
                  <c:v>5</c:v>
                </c:pt>
                <c:pt idx="2">
                  <c:v>5</c:v>
                </c:pt>
              </c:numCache>
            </c:numRef>
          </c:xVal>
          <c:yVal>
            <c:numRef>
              <c:f>Data_from_Figure_6_a!$C$28:$C$30</c:f>
              <c:numCache>
                <c:formatCode>General</c:formatCode>
                <c:ptCount val="3"/>
                <c:pt idx="0">
                  <c:v>489.71298081839996</c:v>
                </c:pt>
                <c:pt idx="1">
                  <c:v>200.99228081840005</c:v>
                </c:pt>
                <c:pt idx="2">
                  <c:v>73.18011881839999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CF5-4A17-BC22-33BFBC90D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983552"/>
        <c:axId val="147002112"/>
      </c:scatterChart>
      <c:valAx>
        <c:axId val="146983552"/>
        <c:scaling>
          <c:logBase val="10"/>
          <c:orientation val="minMax"/>
          <c:max val="5.5"/>
          <c:min val="2.5000000000000005E-3"/>
        </c:scaling>
        <c:delete val="1"/>
        <c:axPos val="b"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800"/>
                </a:pPr>
                <a:r>
                  <a:rPr lang="de-DE" sz="800"/>
                  <a:t>Manufacturing area in m²</a:t>
                </a:r>
              </a:p>
            </c:rich>
          </c:tx>
          <c:layout>
            <c:manualLayout>
              <c:xMode val="edge"/>
              <c:yMode val="edge"/>
              <c:x val="0.48665793884198216"/>
              <c:y val="0.86398397568724961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47002112"/>
        <c:crossesAt val="1.0000000000000003E-4"/>
        <c:crossBetween val="midCat"/>
        <c:minorUnit val="10"/>
      </c:valAx>
      <c:valAx>
        <c:axId val="147002112"/>
        <c:scaling>
          <c:orientation val="minMax"/>
          <c:max val="10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5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de-DE" sz="800"/>
                  <a:t>GHG</a:t>
                </a:r>
                <a:r>
                  <a:rPr lang="de-DE" sz="800" baseline="0"/>
                  <a:t> emissions in kg CO</a:t>
                </a:r>
                <a:r>
                  <a:rPr lang="de-DE" sz="800" baseline="-25000"/>
                  <a:t>2-</a:t>
                </a:r>
                <a:r>
                  <a:rPr lang="de-DE" sz="800" baseline="0"/>
                  <a:t>eq/m²</a:t>
                </a:r>
                <a:endParaRPr lang="de-DE" sz="800"/>
              </a:p>
            </c:rich>
          </c:tx>
          <c:layout>
            <c:manualLayout>
              <c:xMode val="edge"/>
              <c:yMode val="edge"/>
              <c:x val="6.1552404095629072E-2"/>
              <c:y val="3.6278223133209574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46983552"/>
        <c:crossesAt val="1.0000000000000003E-4"/>
        <c:crossBetween val="midCat"/>
        <c:majorUnit val="200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90507436570429"/>
          <c:y val="7.0954688074758285E-2"/>
          <c:w val="0.23409462962387872"/>
          <c:h val="0.2702023905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Data_from_Figure_6_b!$E$44</c:f>
              <c:strCache>
                <c:ptCount val="1"/>
                <c:pt idx="0">
                  <c:v>Material embedded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(Data_from_Figure_6_b!$A$45,Data_from_Figure_6_b!$A$46,Data_from_Figure_6_b!$A$48)</c:f>
              <c:strCache>
                <c:ptCount val="3"/>
                <c:pt idx="0">
                  <c:v>GLab</c:v>
                </c:pt>
                <c:pt idx="1">
                  <c:v>GFabE</c:v>
                </c:pt>
                <c:pt idx="2">
                  <c:v>GFabM</c:v>
                </c:pt>
              </c:strCache>
            </c:strRef>
          </c:cat>
          <c:val>
            <c:numRef>
              <c:f>(Data_from_Figure_6_b!$E$45,Data_from_Figure_6_b!$E$46,Data_from_Figure_6_b!$E$48)</c:f>
              <c:numCache>
                <c:formatCode>General</c:formatCode>
                <c:ptCount val="3"/>
                <c:pt idx="0">
                  <c:v>61.915630818399997</c:v>
                </c:pt>
                <c:pt idx="1">
                  <c:v>61.915630818399997</c:v>
                </c:pt>
                <c:pt idx="2">
                  <c:v>61.915630818399997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3-473D-92C4-E249FFEC4CC1}"/>
            </c:ext>
          </c:extLst>
        </c:ser>
        <c:ser>
          <c:idx val="1"/>
          <c:order val="1"/>
          <c:tx>
            <c:strRef>
              <c:f>Data_from_Figure_6_b!$F$44</c:f>
              <c:strCache>
                <c:ptCount val="1"/>
                <c:pt idx="0">
                  <c:v>Processing energy</c:v>
                </c:pt>
              </c:strCache>
            </c:strRef>
          </c:tx>
          <c:spPr>
            <a:pattFill prst="pct90">
              <a:fgClr>
                <a:srgbClr val="E46C0A"/>
              </a:fgClr>
              <a:bgClr>
                <a:sysClr val="window" lastClr="FFFFFF"/>
              </a:bgClr>
            </a:pattFill>
            <a:ln>
              <a:noFill/>
            </a:ln>
          </c:spPr>
          <c:invertIfNegative val="0"/>
          <c:cat>
            <c:strRef>
              <c:f>(Data_from_Figure_6_b!$A$45,Data_from_Figure_6_b!$A$46,Data_from_Figure_6_b!$A$48)</c:f>
              <c:strCache>
                <c:ptCount val="3"/>
                <c:pt idx="0">
                  <c:v>GLab</c:v>
                </c:pt>
                <c:pt idx="1">
                  <c:v>GFabE</c:v>
                </c:pt>
                <c:pt idx="2">
                  <c:v>GFabM</c:v>
                </c:pt>
              </c:strCache>
            </c:strRef>
          </c:cat>
          <c:val>
            <c:numRef>
              <c:f>(Data_from_Figure_6_b!$F$45,Data_from_Figure_6_b!$F$46,Data_from_Figure_6_b!$F$48)</c:f>
              <c:numCache>
                <c:formatCode>General</c:formatCode>
                <c:ptCount val="3"/>
                <c:pt idx="0">
                  <c:v>427.79734999999994</c:v>
                </c:pt>
                <c:pt idx="1">
                  <c:v>139.07665000000006</c:v>
                </c:pt>
                <c:pt idx="2">
                  <c:v>11.264488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3-473D-92C4-E249FFEC4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706816"/>
        <c:axId val="146708352"/>
      </c:barChart>
      <c:catAx>
        <c:axId val="146706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1800000" vert="horz"/>
          <a:lstStyle/>
          <a:p>
            <a:pPr>
              <a:defRPr b="1"/>
            </a:pPr>
            <a:endParaRPr lang="de-DE"/>
          </a:p>
        </c:txPr>
        <c:crossAx val="146708352"/>
        <c:crosses val="autoZero"/>
        <c:auto val="1"/>
        <c:lblAlgn val="ctr"/>
        <c:lblOffset val="100"/>
        <c:noMultiLvlLbl val="0"/>
      </c:catAx>
      <c:valAx>
        <c:axId val="146708352"/>
        <c:scaling>
          <c:orientation val="minMax"/>
          <c:max val="50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GHG emissions in kg CO</a:t>
                </a:r>
                <a:r>
                  <a:rPr lang="de-DE" baseline="-25000"/>
                  <a:t>2</a:t>
                </a:r>
                <a:r>
                  <a:rPr lang="de-DE"/>
                  <a:t>-eq/m²</a:t>
                </a:r>
              </a:p>
            </c:rich>
          </c:tx>
          <c:layout>
            <c:manualLayout>
              <c:xMode val="edge"/>
              <c:yMode val="edge"/>
              <c:x val="3.2684843586611334E-2"/>
              <c:y val="6.1475432462556788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46706816"/>
        <c:crosses val="autoZero"/>
        <c:crossBetween val="between"/>
        <c:majorUnit val="1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4193129400465521"/>
          <c:y val="7.1954032060678796E-2"/>
          <c:w val="0.17543180578597503"/>
          <c:h val="0.10546566958271827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577987741805999"/>
          <c:y val="7.3485400486590288E-2"/>
          <c:w val="0.26443374039594686"/>
          <c:h val="0.27016518697266473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Data_from_Figure_6_b!$C$54</c:f>
              <c:strCache>
                <c:ptCount val="1"/>
                <c:pt idx="0">
                  <c:v>Other material embedded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(Data_from_Figure_6_b!$A$45,Data_from_Figure_6_b!$A$46,Data_from_Figure_6_b!$A$48)</c:f>
              <c:strCache>
                <c:ptCount val="3"/>
                <c:pt idx="0">
                  <c:v>GLab</c:v>
                </c:pt>
                <c:pt idx="1">
                  <c:v>GFabE</c:v>
                </c:pt>
                <c:pt idx="2">
                  <c:v>GFabM</c:v>
                </c:pt>
              </c:strCache>
            </c:strRef>
          </c:cat>
          <c:val>
            <c:numRef>
              <c:f>(Data_from_Figure_6_b!$D$54,Data_from_Figure_6_b!$F$54,Data_from_Figure_6_b!$J$54)</c:f>
              <c:numCache>
                <c:formatCode>0.00%</c:formatCode>
                <c:ptCount val="3"/>
                <c:pt idx="0">
                  <c:v>1.1564162720613908E-2</c:v>
                </c:pt>
                <c:pt idx="1">
                  <c:v>2.8175815418961903E-2</c:v>
                </c:pt>
                <c:pt idx="2">
                  <c:v>7.7386056620833116E-2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1-4CC9-BD83-E1917975B437}"/>
            </c:ext>
          </c:extLst>
        </c:ser>
        <c:ser>
          <c:idx val="0"/>
          <c:order val="1"/>
          <c:tx>
            <c:strRef>
              <c:f>Data_from_Figure_6_b!$C$55</c:f>
              <c:strCache>
                <c:ptCount val="1"/>
                <c:pt idx="0">
                  <c:v>Gold (BE)</c:v>
                </c:pt>
              </c:strCache>
            </c:strRef>
          </c:tx>
          <c:spPr>
            <a:pattFill prst="pct80">
              <a:fgClr>
                <a:srgbClr val="4BACC6">
                  <a:lumMod val="75000"/>
                </a:srgbClr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(Data_from_Figure_6_b!$A$45,Data_from_Figure_6_b!$A$46,Data_from_Figure_6_b!$A$48)</c:f>
              <c:strCache>
                <c:ptCount val="3"/>
                <c:pt idx="0">
                  <c:v>GLab</c:v>
                </c:pt>
                <c:pt idx="1">
                  <c:v>GFabE</c:v>
                </c:pt>
                <c:pt idx="2">
                  <c:v>GFabM</c:v>
                </c:pt>
              </c:strCache>
            </c:strRef>
          </c:cat>
          <c:val>
            <c:numRef>
              <c:f>(Data_from_Figure_6_b!$D$55,Data_from_Figure_6_b!$F$55,Data_from_Figure_6_b!$J$55)</c:f>
              <c:numCache>
                <c:formatCode>0.00%</c:formatCode>
                <c:ptCount val="3"/>
                <c:pt idx="0">
                  <c:v>8.4675268984078428E-2</c:v>
                </c:pt>
                <c:pt idx="1">
                  <c:v>0.20630933748394095</c:v>
                </c:pt>
                <c:pt idx="2">
                  <c:v>0.56663723248251763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1-4CC9-BD83-E1917975B437}"/>
            </c:ext>
          </c:extLst>
        </c:ser>
        <c:ser>
          <c:idx val="1"/>
          <c:order val="2"/>
          <c:tx>
            <c:strRef>
              <c:f>Data_from_Figure_6_b!$C$56</c:f>
              <c:strCache>
                <c:ptCount val="1"/>
                <c:pt idx="0">
                  <c:v>TiO2 compact (ETL)</c:v>
                </c:pt>
              </c:strCache>
            </c:strRef>
          </c:tx>
          <c:spPr>
            <a:pattFill prst="wdUpDiag">
              <a:fgClr>
                <a:srgbClr val="4BACC6">
                  <a:lumMod val="75000"/>
                </a:srgbClr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(Data_from_Figure_6_b!$A$45,Data_from_Figure_6_b!$A$46,Data_from_Figure_6_b!$A$48)</c:f>
              <c:strCache>
                <c:ptCount val="3"/>
                <c:pt idx="0">
                  <c:v>GLab</c:v>
                </c:pt>
                <c:pt idx="1">
                  <c:v>GFabE</c:v>
                </c:pt>
                <c:pt idx="2">
                  <c:v>GFabM</c:v>
                </c:pt>
              </c:strCache>
            </c:strRef>
          </c:cat>
          <c:val>
            <c:numRef>
              <c:f>(Data_from_Figure_6_b!$D$56,Data_from_Figure_6_b!$F$56,Data_from_Figure_6_b!$J$56)</c:f>
              <c:numCache>
                <c:formatCode>0.00%</c:formatCode>
                <c:ptCount val="3"/>
                <c:pt idx="0">
                  <c:v>1.223933201691603E-2</c:v>
                </c:pt>
                <c:pt idx="1">
                  <c:v>2.9820849817798957E-2</c:v>
                </c:pt>
                <c:pt idx="2">
                  <c:v>8.1904212466145376E-2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F1-4CC9-BD83-E1917975B437}"/>
            </c:ext>
          </c:extLst>
        </c:ser>
        <c:ser>
          <c:idx val="2"/>
          <c:order val="3"/>
          <c:tx>
            <c:strRef>
              <c:f>Data_from_Figure_6_b!$C$57</c:f>
              <c:strCache>
                <c:ptCount val="1"/>
                <c:pt idx="0">
                  <c:v>SpiroMeOTAD (HTL)</c:v>
                </c:pt>
              </c:strCache>
            </c:strRef>
          </c:tx>
          <c:spPr>
            <a:pattFill prst="pct60">
              <a:fgClr>
                <a:srgbClr val="4BACC6"/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(Data_from_Figure_6_b!$A$45,Data_from_Figure_6_b!$A$46,Data_from_Figure_6_b!$A$48)</c:f>
              <c:strCache>
                <c:ptCount val="3"/>
                <c:pt idx="0">
                  <c:v>GLab</c:v>
                </c:pt>
                <c:pt idx="1">
                  <c:v>GFabE</c:v>
                </c:pt>
                <c:pt idx="2">
                  <c:v>GFabM</c:v>
                </c:pt>
              </c:strCache>
            </c:strRef>
          </c:cat>
          <c:val>
            <c:numRef>
              <c:f>(Data_from_Figure_6_b!$D$57,Data_from_Figure_6_b!$F$57,Data_from_Figure_6_b!$J$57)</c:f>
              <c:numCache>
                <c:formatCode>0.00%</c:formatCode>
                <c:ptCount val="3"/>
                <c:pt idx="0">
                  <c:v>1.0127135689679465E-2</c:v>
                </c:pt>
                <c:pt idx="1">
                  <c:v>2.4674532243181904E-2</c:v>
                </c:pt>
                <c:pt idx="2">
                  <c:v>6.7769635798309691E-2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F1-4CC9-BD83-E1917975B437}"/>
            </c:ext>
          </c:extLst>
        </c:ser>
        <c:ser>
          <c:idx val="3"/>
          <c:order val="4"/>
          <c:tx>
            <c:strRef>
              <c:f>Data_from_Figure_6_b!$C$58</c:f>
              <c:strCache>
                <c:ptCount val="1"/>
                <c:pt idx="0">
                  <c:v>Solar glass (S)</c:v>
                </c:pt>
              </c:strCache>
            </c:strRef>
          </c:tx>
          <c:spPr>
            <a:pattFill prst="wdDnDiag">
              <a:fgClr>
                <a:srgbClr val="4BACC6"/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(Data_from_Figure_6_b!$A$45,Data_from_Figure_6_b!$A$46,Data_from_Figure_6_b!$A$48)</c:f>
              <c:strCache>
                <c:ptCount val="3"/>
                <c:pt idx="0">
                  <c:v>GLab</c:v>
                </c:pt>
                <c:pt idx="1">
                  <c:v>GFabE</c:v>
                </c:pt>
                <c:pt idx="2">
                  <c:v>GFabM</c:v>
                </c:pt>
              </c:strCache>
            </c:strRef>
          </c:cat>
          <c:val>
            <c:numRef>
              <c:f>(Data_from_Figure_6_b!$D$58,Data_from_Figure_6_b!$F$58,Data_from_Figure_6_b!$J$58)</c:f>
              <c:numCache>
                <c:formatCode>0.00%</c:formatCode>
                <c:ptCount val="3"/>
                <c:pt idx="0">
                  <c:v>7.826584142140396E-3</c:v>
                </c:pt>
                <c:pt idx="1">
                  <c:v>1.9069291523962167E-2</c:v>
                </c:pt>
                <c:pt idx="2">
                  <c:v>5.2374607501133291E-2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F1-4CC9-BD83-E1917975B437}"/>
            </c:ext>
          </c:extLst>
        </c:ser>
        <c:ser>
          <c:idx val="5"/>
          <c:order val="5"/>
          <c:tx>
            <c:strRef>
              <c:f>Data_from_Figure_6_b!$C$59</c:f>
              <c:strCache>
                <c:ptCount val="1"/>
                <c:pt idx="0">
                  <c:v>Other processing energy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(Data_from_Figure_6_b!$A$45,Data_from_Figure_6_b!$A$46,Data_from_Figure_6_b!$A$48)</c:f>
              <c:strCache>
                <c:ptCount val="3"/>
                <c:pt idx="0">
                  <c:v>GLab</c:v>
                </c:pt>
                <c:pt idx="1">
                  <c:v>GFabE</c:v>
                </c:pt>
                <c:pt idx="2">
                  <c:v>GFabM</c:v>
                </c:pt>
              </c:strCache>
            </c:strRef>
          </c:cat>
          <c:val>
            <c:numRef>
              <c:f>(Data_from_Figure_6_b!$D$59,Data_from_Figure_6_b!$F$59,Data_from_Figure_6_b!$J$59)</c:f>
              <c:numCache>
                <c:formatCode>0.00%</c:formatCode>
                <c:ptCount val="3"/>
                <c:pt idx="0">
                  <c:v>5.174318427323759E-2</c:v>
                </c:pt>
                <c:pt idx="1">
                  <c:v>1.1184211770144781E-2</c:v>
                </c:pt>
                <c:pt idx="2">
                  <c:v>1.1897548324027656E-2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F1-4CC9-BD83-E1917975B437}"/>
            </c:ext>
          </c:extLst>
        </c:ser>
        <c:ser>
          <c:idx val="7"/>
          <c:order val="6"/>
          <c:tx>
            <c:strRef>
              <c:f>Data_from_Figure_6_b!$C$61</c:f>
              <c:strCache>
                <c:ptCount val="1"/>
                <c:pt idx="0">
                  <c:v>Heating (ETL)</c:v>
                </c:pt>
              </c:strCache>
            </c:strRef>
          </c:tx>
          <c:spPr>
            <a:pattFill prst="pct60">
              <a:fgClr>
                <a:srgbClr val="E46C0A"/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(Data_from_Figure_6_b!$A$45,Data_from_Figure_6_b!$A$46,Data_from_Figure_6_b!$A$48)</c:f>
              <c:strCache>
                <c:ptCount val="3"/>
                <c:pt idx="0">
                  <c:v>GLab</c:v>
                </c:pt>
                <c:pt idx="1">
                  <c:v>GFabE</c:v>
                </c:pt>
                <c:pt idx="2">
                  <c:v>GFabM</c:v>
                </c:pt>
              </c:strCache>
            </c:strRef>
          </c:cat>
          <c:val>
            <c:numRef>
              <c:f>(Data_from_Figure_6_b!$D$61,Data_from_Figure_6_b!$F$61,Data_from_Figure_6_b!$J$61)</c:f>
              <c:numCache>
                <c:formatCode>0.00%</c:formatCode>
                <c:ptCount val="3"/>
                <c:pt idx="0">
                  <c:v>0.26520839757163883</c:v>
                </c:pt>
                <c:pt idx="1">
                  <c:v>0.21418496413742502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F1-4CC9-BD83-E1917975B437}"/>
            </c:ext>
          </c:extLst>
        </c:ser>
        <c:ser>
          <c:idx val="8"/>
          <c:order val="7"/>
          <c:tx>
            <c:strRef>
              <c:f>Data_from_Figure_6_b!$C$62</c:f>
              <c:strCache>
                <c:ptCount val="1"/>
                <c:pt idx="0">
                  <c:v>Annealing (ABL)</c:v>
                </c:pt>
              </c:strCache>
            </c:strRef>
          </c:tx>
          <c:spPr>
            <a:pattFill prst="wdDnDiag">
              <a:fgClr>
                <a:srgbClr val="E46C0A"/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(Data_from_Figure_6_b!$A$45,Data_from_Figure_6_b!$A$46,Data_from_Figure_6_b!$A$48)</c:f>
              <c:strCache>
                <c:ptCount val="3"/>
                <c:pt idx="0">
                  <c:v>GLab</c:v>
                </c:pt>
                <c:pt idx="1">
                  <c:v>GFabE</c:v>
                </c:pt>
                <c:pt idx="2">
                  <c:v>GFabM</c:v>
                </c:pt>
              </c:strCache>
            </c:strRef>
          </c:cat>
          <c:val>
            <c:numRef>
              <c:f>(Data_from_Figure_6_b!$D$62,Data_from_Figure_6_b!$F$62,Data_from_Figure_6_b!$J$62)</c:f>
              <c:numCache>
                <c:formatCode>0.00%</c:formatCode>
                <c:ptCount val="3"/>
                <c:pt idx="0">
                  <c:v>9.6523065550638849E-3</c:v>
                </c:pt>
                <c:pt idx="1">
                  <c:v>2.4847822498239486E-2</c:v>
                </c:pt>
                <c:pt idx="2">
                  <c:v>7.5127945796907389E-2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F1-4CC9-BD83-E1917975B437}"/>
            </c:ext>
          </c:extLst>
        </c:ser>
        <c:ser>
          <c:idx val="6"/>
          <c:order val="8"/>
          <c:tx>
            <c:strRef>
              <c:f>Data_from_Figure_6_b!$C$60</c:f>
              <c:strCache>
                <c:ptCount val="1"/>
                <c:pt idx="0">
                  <c:v>Sintering (ETL)</c:v>
                </c:pt>
              </c:strCache>
            </c:strRef>
          </c:tx>
          <c:spPr>
            <a:pattFill prst="pct80">
              <a:fgClr>
                <a:srgbClr val="E46C0A"/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(Data_from_Figure_6_b!$A$45,Data_from_Figure_6_b!$A$46,Data_from_Figure_6_b!$A$48)</c:f>
              <c:strCache>
                <c:ptCount val="3"/>
                <c:pt idx="0">
                  <c:v>GLab</c:v>
                </c:pt>
                <c:pt idx="1">
                  <c:v>GFabE</c:v>
                </c:pt>
                <c:pt idx="2">
                  <c:v>GFabM</c:v>
                </c:pt>
              </c:strCache>
            </c:strRef>
          </c:cat>
          <c:val>
            <c:numRef>
              <c:f>(Data_from_Figure_6_b!$D$60,Data_from_Figure_6_b!$F$60,Data_from_Figure_6_b!$J$60)</c:f>
              <c:numCache>
                <c:formatCode>0.00%</c:formatCode>
                <c:ptCount val="3"/>
                <c:pt idx="0">
                  <c:v>0.54696358887756713</c:v>
                </c:pt>
                <c:pt idx="1">
                  <c:v>0.44173327868446272</c:v>
                </c:pt>
                <c:pt idx="2">
                  <c:v>6.6902761010125419E-2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F1-4CC9-BD83-E1917975B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837888"/>
        <c:axId val="146839424"/>
      </c:barChart>
      <c:catAx>
        <c:axId val="146837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800000"/>
          <a:lstStyle/>
          <a:p>
            <a:pPr>
              <a:defRPr b="1"/>
            </a:pPr>
            <a:endParaRPr lang="de-DE"/>
          </a:p>
        </c:txPr>
        <c:crossAx val="146839424"/>
        <c:crosses val="autoZero"/>
        <c:auto val="1"/>
        <c:lblAlgn val="ctr"/>
        <c:lblOffset val="100"/>
        <c:noMultiLvlLbl val="0"/>
      </c:catAx>
      <c:valAx>
        <c:axId val="146839424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46837888"/>
        <c:crosses val="autoZero"/>
        <c:crossBetween val="between"/>
        <c:majorUnit val="0.25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7456913001272955"/>
          <c:y val="7.68035065109927E-2"/>
          <c:w val="0.28964435353638474"/>
          <c:h val="0.26767214308578269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90507436570429"/>
          <c:y val="7.0954688074758285E-2"/>
          <c:w val="0.23409462962387872"/>
          <c:h val="0.2702023905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SA_GWP100_sens!$E$44</c:f>
              <c:strCache>
                <c:ptCount val="1"/>
                <c:pt idx="0">
                  <c:v>Material embedded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noFill/>
            </a:ln>
          </c:spPr>
          <c:invertIfNegative val="0"/>
          <c:cat>
            <c:strRef>
              <c:f>SA_GWP100_sens!$A$45:$A$47</c:f>
              <c:strCache>
                <c:ptCount val="3"/>
                <c:pt idx="0">
                  <c:v>GFabE</c:v>
                </c:pt>
                <c:pt idx="1">
                  <c:v>GFabE 
(linear scaling)</c:v>
                </c:pt>
                <c:pt idx="2">
                  <c:v>GFabE 
(exclusion of 
spray coater)</c:v>
                </c:pt>
              </c:strCache>
            </c:strRef>
          </c:cat>
          <c:val>
            <c:numRef>
              <c:f>SA_GWP100_sens!$E$45:$E$47</c:f>
              <c:numCache>
                <c:formatCode>General</c:formatCode>
                <c:ptCount val="3"/>
                <c:pt idx="0">
                  <c:v>61.915630818399997</c:v>
                </c:pt>
                <c:pt idx="1">
                  <c:v>61.915630818399997</c:v>
                </c:pt>
                <c:pt idx="2">
                  <c:v>61.915630818399997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3-41A8-AE97-69E27160CF33}"/>
            </c:ext>
          </c:extLst>
        </c:ser>
        <c:ser>
          <c:idx val="1"/>
          <c:order val="1"/>
          <c:tx>
            <c:strRef>
              <c:f>SA_GWP100_sens!$F$44</c:f>
              <c:strCache>
                <c:ptCount val="1"/>
                <c:pt idx="0">
                  <c:v>Processing energy</c:v>
                </c:pt>
              </c:strCache>
            </c:strRef>
          </c:tx>
          <c:spPr>
            <a:pattFill prst="pct90">
              <a:fgClr>
                <a:srgbClr val="E46C0A"/>
              </a:fgClr>
              <a:bgClr>
                <a:sysClr val="window" lastClr="FFFFFF"/>
              </a:bgClr>
            </a:pattFill>
            <a:ln>
              <a:noFill/>
            </a:ln>
          </c:spPr>
          <c:invertIfNegative val="0"/>
          <c:cat>
            <c:strRef>
              <c:f>SA_GWP100_sens!$A$45:$A$47</c:f>
              <c:strCache>
                <c:ptCount val="3"/>
                <c:pt idx="0">
                  <c:v>GFabE</c:v>
                </c:pt>
                <c:pt idx="1">
                  <c:v>GFabE 
(linear scaling)</c:v>
                </c:pt>
                <c:pt idx="2">
                  <c:v>GFabE 
(exclusion of 
spray coater)</c:v>
                </c:pt>
              </c:strCache>
            </c:strRef>
          </c:cat>
          <c:val>
            <c:numRef>
              <c:f>SA_GWP100_sens!$F$45:$F$47</c:f>
              <c:numCache>
                <c:formatCode>General</c:formatCode>
                <c:ptCount val="3"/>
                <c:pt idx="0">
                  <c:v>139.07665000000006</c:v>
                </c:pt>
                <c:pt idx="1">
                  <c:v>140.59569000000002</c:v>
                </c:pt>
                <c:pt idx="2">
                  <c:v>139.07546000000005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3-41A8-AE97-69E27160C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7698816"/>
        <c:axId val="147700352"/>
      </c:barChart>
      <c:catAx>
        <c:axId val="14769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1800000" vert="horz"/>
          <a:lstStyle/>
          <a:p>
            <a:pPr>
              <a:defRPr b="1"/>
            </a:pPr>
            <a:endParaRPr lang="de-DE"/>
          </a:p>
        </c:txPr>
        <c:crossAx val="147700352"/>
        <c:crosses val="autoZero"/>
        <c:auto val="1"/>
        <c:lblAlgn val="ctr"/>
        <c:lblOffset val="100"/>
        <c:noMultiLvlLbl val="0"/>
      </c:catAx>
      <c:valAx>
        <c:axId val="147700352"/>
        <c:scaling>
          <c:orientation val="minMax"/>
          <c:max val="50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GHG emissions in kg CO</a:t>
                </a:r>
                <a:r>
                  <a:rPr lang="de-DE" baseline="-25000"/>
                  <a:t>2</a:t>
                </a:r>
                <a:r>
                  <a:rPr lang="de-DE"/>
                  <a:t>-eq/m²</a:t>
                </a:r>
              </a:p>
            </c:rich>
          </c:tx>
          <c:layout>
            <c:manualLayout>
              <c:xMode val="edge"/>
              <c:yMode val="edge"/>
              <c:x val="3.2684843586611334E-2"/>
              <c:y val="6.1475432462556788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47698816"/>
        <c:crosses val="autoZero"/>
        <c:crossBetween val="between"/>
        <c:majorUnit val="1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4193129400465521"/>
          <c:y val="7.1954032060678796E-2"/>
          <c:w val="0.17543180578597503"/>
          <c:h val="0.10546566958271827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8</xdr:row>
      <xdr:rowOff>139700</xdr:rowOff>
    </xdr:from>
    <xdr:to>
      <xdr:col>9</xdr:col>
      <xdr:colOff>114300</xdr:colOff>
      <xdr:row>10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400" y="2635250"/>
          <a:ext cx="3136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101600</xdr:rowOff>
    </xdr:from>
    <xdr:to>
      <xdr:col>7</xdr:col>
      <xdr:colOff>254000</xdr:colOff>
      <xdr:row>4</xdr:row>
      <xdr:rowOff>0</xdr:rowOff>
    </xdr:to>
    <xdr:pic>
      <xdr:nvPicPr>
        <xdr:cNvPr id="3" name="Picture 2" descr="esupp new graphic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558800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114300</xdr:rowOff>
    </xdr:from>
    <xdr:to>
      <xdr:col>4</xdr:col>
      <xdr:colOff>342900</xdr:colOff>
      <xdr:row>7</xdr:row>
      <xdr:rowOff>25400</xdr:rowOff>
    </xdr:to>
    <xdr:pic>
      <xdr:nvPicPr>
        <xdr:cNvPr id="4" name="Object 5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4550"/>
          <a:ext cx="3390900" cy="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478864</xdr:colOff>
      <xdr:row>0</xdr:row>
      <xdr:rowOff>4268</xdr:rowOff>
    </xdr:from>
    <xdr:to>
      <xdr:col>14</xdr:col>
      <xdr:colOff>205229</xdr:colOff>
      <xdr:row>40</xdr:row>
      <xdr:rowOff>85328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5812864" y="4268"/>
          <a:ext cx="5060365" cy="7551648"/>
          <a:chOff x="5812864" y="4268"/>
          <a:chExt cx="5060365" cy="7551648"/>
        </a:xfrm>
      </xdr:grpSpPr>
      <xdr:sp macro="" textlink="">
        <xdr:nvSpPr>
          <xdr:cNvPr id="68" name="Textfeld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 txBox="1"/>
        </xdr:nvSpPr>
        <xdr:spPr>
          <a:xfrm>
            <a:off x="5967670" y="4268"/>
            <a:ext cx="330029" cy="2111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(a)</a:t>
            </a:r>
          </a:p>
        </xdr:txBody>
      </xdr:sp>
      <xdr:grpSp>
        <xdr:nvGrpSpPr>
          <xdr:cNvPr id="6" name="Gruppieren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5812864" y="129222"/>
            <a:ext cx="5060365" cy="7426694"/>
            <a:chOff x="11087099" y="2706575"/>
            <a:chExt cx="5060365" cy="7426694"/>
          </a:xfrm>
        </xdr:grpSpPr>
        <xdr:grpSp>
          <xdr:nvGrpSpPr>
            <xdr:cNvPr id="42" name="Gruppieren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GrpSpPr/>
          </xdr:nvGrpSpPr>
          <xdr:grpSpPr>
            <a:xfrm>
              <a:off x="11087099" y="2706575"/>
              <a:ext cx="4566848" cy="2614147"/>
              <a:chOff x="10814764" y="2870426"/>
              <a:chExt cx="4751757" cy="2560326"/>
            </a:xfrm>
          </xdr:grpSpPr>
          <xdr:grpSp>
            <xdr:nvGrpSpPr>
              <xdr:cNvPr id="43" name="Gruppieren 42">
                <a:extLst>
                  <a:ext uri="{FF2B5EF4-FFF2-40B4-BE49-F238E27FC236}">
                    <a16:creationId xmlns:a16="http://schemas.microsoft.com/office/drawing/2014/main" id="{00000000-0008-0000-0100-00002B000000}"/>
                  </a:ext>
                </a:extLst>
              </xdr:cNvPr>
              <xdr:cNvGrpSpPr/>
            </xdr:nvGrpSpPr>
            <xdr:grpSpPr>
              <a:xfrm>
                <a:off x="10814764" y="2870426"/>
                <a:ext cx="4751757" cy="2560326"/>
                <a:chOff x="10814765" y="2870420"/>
                <a:chExt cx="4751761" cy="2560320"/>
              </a:xfrm>
            </xdr:grpSpPr>
            <xdr:graphicFrame macro="">
              <xdr:nvGraphicFramePr>
                <xdr:cNvPr id="48" name="グラフ 1">
                  <a:extLst>
                    <a:ext uri="{FF2B5EF4-FFF2-40B4-BE49-F238E27FC236}">
                      <a16:creationId xmlns:a16="http://schemas.microsoft.com/office/drawing/2014/main" id="{00000000-0008-0000-0100-000030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10814765" y="2870420"/>
                <a:ext cx="3962400" cy="256032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pSp>
              <xdr:nvGrpSpPr>
                <xdr:cNvPr id="49" name="Gruppieren 48">
                  <a:extLst>
                    <a:ext uri="{FF2B5EF4-FFF2-40B4-BE49-F238E27FC236}">
                      <a16:creationId xmlns:a16="http://schemas.microsoft.com/office/drawing/2014/main" id="{00000000-0008-0000-0100-000031000000}"/>
                    </a:ext>
                  </a:extLst>
                </xdr:cNvPr>
                <xdr:cNvGrpSpPr/>
              </xdr:nvGrpSpPr>
              <xdr:grpSpPr>
                <a:xfrm>
                  <a:off x="13996237" y="3001866"/>
                  <a:ext cx="1570289" cy="1412289"/>
                  <a:chOff x="16823345" y="3480530"/>
                  <a:chExt cx="1567742" cy="1401380"/>
                </a:xfrm>
              </xdr:grpSpPr>
              <xdr:grpSp>
                <xdr:nvGrpSpPr>
                  <xdr:cNvPr id="50" name="Gruppieren 49">
                    <a:extLst>
                      <a:ext uri="{FF2B5EF4-FFF2-40B4-BE49-F238E27FC236}">
                        <a16:creationId xmlns:a16="http://schemas.microsoft.com/office/drawing/2014/main" id="{00000000-0008-0000-0100-000032000000}"/>
                      </a:ext>
                    </a:extLst>
                  </xdr:cNvPr>
                  <xdr:cNvGrpSpPr/>
                </xdr:nvGrpSpPr>
                <xdr:grpSpPr>
                  <a:xfrm>
                    <a:off x="16823345" y="3567646"/>
                    <a:ext cx="829989" cy="1314264"/>
                    <a:chOff x="16810620" y="3556338"/>
                    <a:chExt cx="829380" cy="1309088"/>
                  </a:xfrm>
                </xdr:grpSpPr>
                <xdr:grpSp>
                  <xdr:nvGrpSpPr>
                    <xdr:cNvPr id="52" name="Gruppieren 51">
                      <a:extLst>
                        <a:ext uri="{FF2B5EF4-FFF2-40B4-BE49-F238E27FC236}">
                          <a16:creationId xmlns:a16="http://schemas.microsoft.com/office/drawing/2014/main" id="{00000000-0008-0000-0100-000034000000}"/>
                        </a:ext>
                      </a:extLst>
                    </xdr:cNvPr>
                    <xdr:cNvGrpSpPr/>
                  </xdr:nvGrpSpPr>
                  <xdr:grpSpPr>
                    <a:xfrm>
                      <a:off x="16810620" y="3556338"/>
                      <a:ext cx="809625" cy="640471"/>
                      <a:chOff x="16810620" y="3556338"/>
                      <a:chExt cx="809625" cy="640471"/>
                    </a:xfrm>
                  </xdr:grpSpPr>
                  <xdr:sp macro="" textlink="">
                    <xdr:nvSpPr>
                      <xdr:cNvPr id="58" name="Textfeld 57">
                        <a:extLst>
                          <a:ext uri="{FF2B5EF4-FFF2-40B4-BE49-F238E27FC236}">
                            <a16:creationId xmlns:a16="http://schemas.microsoft.com/office/drawing/2014/main" id="{00000000-0008-0000-0100-00003A00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16810620" y="3556338"/>
                        <a:ext cx="809625" cy="640471"/>
                      </a:xfrm>
                      <a:prstGeom prst="rect">
                        <a:avLst/>
                      </a:prstGeom>
                      <a:solidFill>
                        <a:sysClr val="window" lastClr="FFFFFF"/>
                      </a:solidFill>
                      <a:ln w="9525" cmpd="sng">
                        <a:noFill/>
                      </a:ln>
                      <a:effectLst>
                        <a:outerShdw blurRad="50800" dist="381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r>
                          <a:rPr lang="de-DE" sz="700">
                            <a:latin typeface="Arial" panose="020B0604020202020204" pitchFamily="34" charset="0"/>
                            <a:cs typeface="Arial" panose="020B0604020202020204" pitchFamily="34" charset="0"/>
                          </a:rPr>
                          <a:t>Development </a:t>
                        </a:r>
                      </a:p>
                      <a:p>
                        <a:r>
                          <a:rPr lang="de-DE" sz="700" baseline="0">
                            <a:latin typeface="Arial" panose="020B0604020202020204" pitchFamily="34" charset="0"/>
                            <a:cs typeface="Arial" panose="020B0604020202020204" pitchFamily="34" charset="0"/>
                          </a:rPr>
                          <a:t>           </a:t>
                        </a:r>
                        <a:r>
                          <a:rPr lang="de-DE" sz="700">
                            <a:latin typeface="Arial" panose="020B0604020202020204" pitchFamily="34" charset="0"/>
                            <a:cs typeface="Arial" panose="020B0604020202020204" pitchFamily="34" charset="0"/>
                          </a:rPr>
                          <a:t>GLab</a:t>
                        </a:r>
                      </a:p>
                      <a:p>
                        <a:r>
                          <a:rPr lang="de-DE" sz="700">
                            <a:latin typeface="Arial" panose="020B0604020202020204" pitchFamily="34" charset="0"/>
                            <a:cs typeface="Arial" panose="020B0604020202020204" pitchFamily="34" charset="0"/>
                          </a:rPr>
                          <a:t>           GFabE</a:t>
                        </a:r>
                      </a:p>
                      <a:p>
                        <a:r>
                          <a:rPr lang="de-DE" sz="700">
                            <a:latin typeface="Arial" panose="020B0604020202020204" pitchFamily="34" charset="0"/>
                            <a:cs typeface="Arial" panose="020B0604020202020204" pitchFamily="34" charset="0"/>
                          </a:rPr>
                          <a:t>           GFabM</a:t>
                        </a:r>
                      </a:p>
                      <a:p>
                        <a:endParaRPr lang="de-DE" sz="700">
                          <a:latin typeface="Arial" panose="020B0604020202020204" pitchFamily="34" charset="0"/>
                          <a:cs typeface="Arial" panose="020B0604020202020204" pitchFamily="34" charset="0"/>
                        </a:endParaRPr>
                      </a:p>
                      <a:p>
                        <a:endParaRPr lang="de-DE" sz="700">
                          <a:latin typeface="Arial" panose="020B0604020202020204" pitchFamily="34" charset="0"/>
                          <a:cs typeface="Arial" panose="020B0604020202020204" pitchFamily="34" charset="0"/>
                        </a:endParaRPr>
                      </a:p>
                    </xdr:txBody>
                  </xdr:sp>
                  <xdr:cxnSp macro="">
                    <xdr:nvCxnSpPr>
                      <xdr:cNvPr id="59" name="Gerade Verbindung 58">
                        <a:extLst>
                          <a:ext uri="{FF2B5EF4-FFF2-40B4-BE49-F238E27FC236}">
                            <a16:creationId xmlns:a16="http://schemas.microsoft.com/office/drawing/2014/main" id="{00000000-0008-0000-0100-00003B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16934445" y="3761125"/>
                        <a:ext cx="144000" cy="0"/>
                      </a:xfrm>
                      <a:prstGeom prst="line">
                        <a:avLst/>
                      </a:prstGeom>
                      <a:ln w="12700">
                        <a:solidFill>
                          <a:srgbClr val="C00000"/>
                        </a:solidFill>
                      </a:ln>
                      <a:effectLst>
                        <a:outerShdw blurRad="25400" dist="127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0" name="Gerade Verbindung 59">
                        <a:extLst>
                          <a:ext uri="{FF2B5EF4-FFF2-40B4-BE49-F238E27FC236}">
                            <a16:creationId xmlns:a16="http://schemas.microsoft.com/office/drawing/2014/main" id="{00000000-0008-0000-0100-00003C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16934445" y="3861138"/>
                        <a:ext cx="144000" cy="0"/>
                      </a:xfrm>
                      <a:prstGeom prst="line">
                        <a:avLst/>
                      </a:prstGeom>
                      <a:ln w="12700">
                        <a:solidFill>
                          <a:srgbClr val="77933C"/>
                        </a:solidFill>
                      </a:ln>
                      <a:effectLst>
                        <a:outerShdw blurRad="25400" dist="127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1" name="Gerade Verbindung 60">
                        <a:extLst>
                          <a:ext uri="{FF2B5EF4-FFF2-40B4-BE49-F238E27FC236}">
                            <a16:creationId xmlns:a16="http://schemas.microsoft.com/office/drawing/2014/main" id="{00000000-0008-0000-0100-00003D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16934445" y="3961148"/>
                        <a:ext cx="144000" cy="0"/>
                      </a:xfrm>
                      <a:prstGeom prst="line">
                        <a:avLst/>
                      </a:prstGeom>
                      <a:ln w="12700">
                        <a:solidFill>
                          <a:srgbClr val="C3D69B"/>
                        </a:solidFill>
                      </a:ln>
                      <a:effectLst>
                        <a:outerShdw blurRad="25400" dist="127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grpSp>
                  <xdr:nvGrpSpPr>
                    <xdr:cNvPr id="53" name="Gruppieren 52">
                      <a:extLst>
                        <a:ext uri="{FF2B5EF4-FFF2-40B4-BE49-F238E27FC236}">
                          <a16:creationId xmlns:a16="http://schemas.microsoft.com/office/drawing/2014/main" id="{00000000-0008-0000-0100-000035000000}"/>
                        </a:ext>
                      </a:extLst>
                    </xdr:cNvPr>
                    <xdr:cNvGrpSpPr/>
                  </xdr:nvGrpSpPr>
                  <xdr:grpSpPr>
                    <a:xfrm>
                      <a:off x="16825502" y="4224955"/>
                      <a:ext cx="814498" cy="640471"/>
                      <a:chOff x="16825502" y="4224955"/>
                      <a:chExt cx="814498" cy="640471"/>
                    </a:xfrm>
                  </xdr:grpSpPr>
                  <xdr:sp macro="" textlink="">
                    <xdr:nvSpPr>
                      <xdr:cNvPr id="54" name="Textfeld 53">
                        <a:extLst>
                          <a:ext uri="{FF2B5EF4-FFF2-40B4-BE49-F238E27FC236}">
                            <a16:creationId xmlns:a16="http://schemas.microsoft.com/office/drawing/2014/main" id="{00000000-0008-0000-0100-00003600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16825502" y="4224955"/>
                        <a:ext cx="814498" cy="640471"/>
                      </a:xfrm>
                      <a:prstGeom prst="rect">
                        <a:avLst/>
                      </a:prstGeom>
                      <a:solidFill>
                        <a:sysClr val="window" lastClr="FFFFFF"/>
                      </a:solidFill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r>
                          <a:rPr lang="de-DE" sz="700">
                            <a:latin typeface="Arial" panose="020B0604020202020204" pitchFamily="34" charset="0"/>
                            <a:cs typeface="Arial" panose="020B0604020202020204" pitchFamily="34" charset="0"/>
                          </a:rPr>
                          <a:t>State</a:t>
                        </a:r>
                      </a:p>
                      <a:p>
                        <a:r>
                          <a:rPr lang="de-DE" sz="700" baseline="0">
                            <a:latin typeface="Arial" panose="020B0604020202020204" pitchFamily="34" charset="0"/>
                            <a:cs typeface="Arial" panose="020B0604020202020204" pitchFamily="34" charset="0"/>
                          </a:rPr>
                          <a:t>         </a:t>
                        </a:r>
                        <a:r>
                          <a:rPr lang="de-DE" sz="700">
                            <a:latin typeface="Arial" panose="020B0604020202020204" pitchFamily="34" charset="0"/>
                            <a:cs typeface="Arial" panose="020B0604020202020204" pitchFamily="34" charset="0"/>
                          </a:rPr>
                          <a:t>GLab</a:t>
                        </a:r>
                      </a:p>
                      <a:p>
                        <a:r>
                          <a:rPr lang="de-DE" sz="700">
                            <a:latin typeface="Arial" panose="020B0604020202020204" pitchFamily="34" charset="0"/>
                            <a:cs typeface="Arial" panose="020B0604020202020204" pitchFamily="34" charset="0"/>
                          </a:rPr>
                          <a:t>         GFabE</a:t>
                        </a:r>
                      </a:p>
                      <a:p>
                        <a:r>
                          <a:rPr lang="de-DE" sz="700">
                            <a:latin typeface="Arial" panose="020B0604020202020204" pitchFamily="34" charset="0"/>
                            <a:cs typeface="Arial" panose="020B0604020202020204" pitchFamily="34" charset="0"/>
                          </a:rPr>
                          <a:t>         GFabM</a:t>
                        </a:r>
                      </a:p>
                      <a:p>
                        <a:r>
                          <a:rPr lang="de-DE" sz="700">
                            <a:solidFill>
                              <a:schemeClr val="bg1">
                                <a:lumMod val="50000"/>
                              </a:schemeClr>
                            </a:solidFill>
                            <a:latin typeface="Arial" panose="020B0604020202020204" pitchFamily="34" charset="0"/>
                            <a:cs typeface="Arial" panose="020B0604020202020204" pitchFamily="34" charset="0"/>
                          </a:rPr>
                          <a:t> (n)    Literature</a:t>
                        </a:r>
                      </a:p>
                      <a:p>
                        <a:endParaRPr lang="de-DE" sz="700">
                          <a:latin typeface="Arial" panose="020B0604020202020204" pitchFamily="34" charset="0"/>
                          <a:cs typeface="Arial" panose="020B0604020202020204" pitchFamily="34" charset="0"/>
                        </a:endParaRPr>
                      </a:p>
                      <a:p>
                        <a:endParaRPr lang="de-DE" sz="700">
                          <a:latin typeface="Arial" panose="020B0604020202020204" pitchFamily="34" charset="0"/>
                          <a:cs typeface="Arial" panose="020B0604020202020204" pitchFamily="34" charset="0"/>
                        </a:endParaRPr>
                      </a:p>
                    </xdr:txBody>
                  </xdr:sp>
                  <xdr:sp macro="" textlink="">
                    <xdr:nvSpPr>
                      <xdr:cNvPr id="55" name="Raute 54">
                        <a:extLst>
                          <a:ext uri="{FF2B5EF4-FFF2-40B4-BE49-F238E27FC236}">
                            <a16:creationId xmlns:a16="http://schemas.microsoft.com/office/drawing/2014/main" id="{00000000-0008-0000-0100-000037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16963619" y="4391641"/>
                        <a:ext cx="72000" cy="72000"/>
                      </a:xfrm>
                      <a:prstGeom prst="diamond">
                        <a:avLst/>
                      </a:prstGeom>
                      <a:solidFill>
                        <a:srgbClr val="C00000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de-DE" sz="1100"/>
                      </a:p>
                    </xdr:txBody>
                  </xdr:sp>
                  <xdr:sp macro="" textlink="">
                    <xdr:nvSpPr>
                      <xdr:cNvPr id="56" name="Raute 55">
                        <a:extLst>
                          <a:ext uri="{FF2B5EF4-FFF2-40B4-BE49-F238E27FC236}">
                            <a16:creationId xmlns:a16="http://schemas.microsoft.com/office/drawing/2014/main" id="{00000000-0008-0000-0100-000038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16963619" y="4491655"/>
                        <a:ext cx="72000" cy="72000"/>
                      </a:xfrm>
                      <a:prstGeom prst="diamond">
                        <a:avLst/>
                      </a:prstGeom>
                      <a:solidFill>
                        <a:srgbClr val="77933C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de-DE" sz="1100"/>
                      </a:p>
                    </xdr:txBody>
                  </xdr:sp>
                  <xdr:sp macro="" textlink="">
                    <xdr:nvSpPr>
                      <xdr:cNvPr id="57" name="Raute 56">
                        <a:extLst>
                          <a:ext uri="{FF2B5EF4-FFF2-40B4-BE49-F238E27FC236}">
                            <a16:creationId xmlns:a16="http://schemas.microsoft.com/office/drawing/2014/main" id="{00000000-0008-0000-0100-000039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16963619" y="4591670"/>
                        <a:ext cx="72000" cy="72000"/>
                      </a:xfrm>
                      <a:prstGeom prst="diamond">
                        <a:avLst/>
                      </a:prstGeom>
                      <a:solidFill>
                        <a:srgbClr val="C3D69B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de-DE" sz="1100"/>
                      </a:p>
                    </xdr:txBody>
                  </xdr:sp>
                </xdr:grpSp>
              </xdr:grpSp>
              <xdr:sp macro="" textlink="">
                <xdr:nvSpPr>
                  <xdr:cNvPr id="51" name="Textfeld 50">
                    <a:extLst>
                      <a:ext uri="{FF2B5EF4-FFF2-40B4-BE49-F238E27FC236}">
                        <a16:creationId xmlns:a16="http://schemas.microsoft.com/office/drawing/2014/main" id="{00000000-0008-0000-0100-000033000000}"/>
                      </a:ext>
                    </a:extLst>
                  </xdr:cNvPr>
                  <xdr:cNvSpPr txBox="1"/>
                </xdr:nvSpPr>
                <xdr:spPr>
                  <a:xfrm>
                    <a:off x="16916675" y="3480530"/>
                    <a:ext cx="1474412" cy="108000"/>
                  </a:xfrm>
                  <a:prstGeom prst="rect">
                    <a:avLst/>
                  </a:prstGeom>
                  <a:solidFill>
                    <a:schemeClr val="lt1"/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lIns="0" tIns="0" rIns="0" bIns="0" rtlCol="0" anchor="t"/>
                  <a:lstStyle/>
                  <a:p>
                    <a:r>
                      <a:rPr lang="de-DE" sz="7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Legend</a:t>
                    </a:r>
                  </a:p>
                </xdr:txBody>
              </xdr:sp>
            </xdr:grpSp>
          </xdr:grpSp>
          <xdr:grpSp>
            <xdr:nvGrpSpPr>
              <xdr:cNvPr id="44" name="Gruppieren 43">
                <a:extLst>
                  <a:ext uri="{FF2B5EF4-FFF2-40B4-BE49-F238E27FC236}">
                    <a16:creationId xmlns:a16="http://schemas.microsoft.com/office/drawing/2014/main" id="{00000000-0008-0000-0100-00002C000000}"/>
                  </a:ext>
                </a:extLst>
              </xdr:cNvPr>
              <xdr:cNvGrpSpPr/>
            </xdr:nvGrpSpPr>
            <xdr:grpSpPr>
              <a:xfrm>
                <a:off x="14180911" y="3573411"/>
                <a:ext cx="410658" cy="146163"/>
                <a:chOff x="17182902" y="3960944"/>
                <a:chExt cx="456569" cy="146163"/>
              </a:xfrm>
            </xdr:grpSpPr>
            <xdr:sp macro="" textlink="">
              <xdr:nvSpPr>
                <xdr:cNvPr id="45" name="Rechteckige Legende 44">
                  <a:extLst>
                    <a:ext uri="{FF2B5EF4-FFF2-40B4-BE49-F238E27FC236}">
                      <a16:creationId xmlns:a16="http://schemas.microsoft.com/office/drawing/2014/main" id="{00000000-0008-0000-0100-00002D000000}"/>
                    </a:ext>
                  </a:extLst>
                </xdr:cNvPr>
                <xdr:cNvSpPr/>
              </xdr:nvSpPr>
              <xdr:spPr>
                <a:xfrm>
                  <a:off x="17350515" y="3999107"/>
                  <a:ext cx="288956" cy="108000"/>
                </a:xfrm>
                <a:prstGeom prst="wedgeRectCallout">
                  <a:avLst>
                    <a:gd name="adj1" fmla="val -101347"/>
                    <a:gd name="adj2" fmla="val -48151"/>
                  </a:avLst>
                </a:prstGeom>
                <a:solidFill>
                  <a:srgbClr val="C3D69B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0" tIns="0" rIns="0" bIns="0" numCol="1" spcCol="0" rtlCol="0" fromWordArt="0" anchor="t" anchorCtr="0" forceAA="0" compatLnSpc="1">
                  <a:prstTxWarp prst="textNoShape">
                    <a:avLst/>
                  </a:prstTxWarp>
                  <a:noAutofit/>
                </a:bodyPr>
                <a:lstStyle>
                  <a:lvl1pPr marL="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de-DE" sz="600">
                      <a:latin typeface="Arial" panose="020B0604020202020204" pitchFamily="34" charset="0"/>
                      <a:cs typeface="Arial" panose="020B0604020202020204" pitchFamily="34" charset="0"/>
                    </a:rPr>
                    <a:t>effects</a:t>
                  </a:r>
                </a:p>
              </xdr:txBody>
            </xdr:sp>
            <xdr:grpSp>
              <xdr:nvGrpSpPr>
                <xdr:cNvPr id="46" name="Gruppieren 45">
                  <a:extLst>
                    <a:ext uri="{FF2B5EF4-FFF2-40B4-BE49-F238E27FC236}">
                      <a16:creationId xmlns:a16="http://schemas.microsoft.com/office/drawing/2014/main" id="{00000000-0008-0000-0100-00002E000000}"/>
                    </a:ext>
                  </a:extLst>
                </xdr:cNvPr>
                <xdr:cNvGrpSpPr/>
              </xdr:nvGrpSpPr>
              <xdr:grpSpPr>
                <a:xfrm>
                  <a:off x="17182902" y="3960944"/>
                  <a:ext cx="0" cy="144000"/>
                  <a:chOff x="3205646" y="1004205"/>
                  <a:chExt cx="0" cy="213894"/>
                </a:xfrm>
                <a:effectLst>
                  <a:outerShdw blurRad="25400" dist="12700" dir="2700000" algn="tl" rotWithShape="0">
                    <a:prstClr val="black">
                      <a:alpha val="40000"/>
                    </a:prstClr>
                  </a:outerShdw>
                </a:effectLst>
              </xdr:grpSpPr>
              <xdr:cxnSp macro="">
                <xdr:nvCxnSpPr>
                  <xdr:cNvPr id="47" name="Gerade Verbindung 46">
                    <a:extLst>
                      <a:ext uri="{FF2B5EF4-FFF2-40B4-BE49-F238E27FC236}">
                        <a16:creationId xmlns:a16="http://schemas.microsoft.com/office/drawing/2014/main" id="{00000000-0008-0000-0100-00002F000000}"/>
                      </a:ext>
                    </a:extLst>
                  </xdr:cNvPr>
                  <xdr:cNvCxnSpPr/>
                </xdr:nvCxnSpPr>
                <xdr:spPr>
                  <a:xfrm flipV="1">
                    <a:off x="3205646" y="1004205"/>
                    <a:ext cx="0" cy="213894"/>
                  </a:xfrm>
                  <a:prstGeom prst="line">
                    <a:avLst/>
                  </a:prstGeom>
                  <a:ln w="12700">
                    <a:solidFill>
                      <a:srgbClr val="C3D69B"/>
                    </a:solidFill>
                    <a:headEnd type="triangle" w="med" len="med"/>
                    <a:tailEnd type="none" w="med" len="me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</xdr:grpSp>
        <xdr:graphicFrame macro="">
          <xdr:nvGraphicFramePr>
            <xdr:cNvPr id="4" name="Diagramm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>
              <a:graphicFrameLocks/>
            </xdr:cNvGraphicFramePr>
          </xdr:nvGraphicFramePr>
          <xdr:xfrm>
            <a:off x="11209785" y="5031177"/>
            <a:ext cx="3696736" cy="510209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63" name="Diagramm 62">
              <a:extLst>
                <a:ext uri="{FF2B5EF4-FFF2-40B4-BE49-F238E27FC236}">
                  <a16:creationId xmlns:a16="http://schemas.microsoft.com/office/drawing/2014/main" id="{00000000-0008-0000-0100-00003F000000}"/>
                </a:ext>
              </a:extLst>
            </xdr:cNvPr>
            <xdr:cNvGraphicFramePr>
              <a:graphicFrameLocks/>
            </xdr:cNvGraphicFramePr>
          </xdr:nvGraphicFramePr>
          <xdr:xfrm>
            <a:off x="12396752" y="5023762"/>
            <a:ext cx="3750712" cy="510209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69" name="Textfeld 68">
              <a:extLst>
                <a:ext uri="{FF2B5EF4-FFF2-40B4-BE49-F238E27FC236}">
                  <a16:creationId xmlns:a16="http://schemas.microsoft.com/office/drawing/2014/main" id="{00000000-0008-0000-0100-000045000000}"/>
                </a:ext>
              </a:extLst>
            </xdr:cNvPr>
            <xdr:cNvSpPr txBox="1"/>
          </xdr:nvSpPr>
          <xdr:spPr>
            <a:xfrm>
              <a:off x="11294211" y="5077609"/>
              <a:ext cx="330029" cy="21116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DE" sz="800">
                  <a:latin typeface="Arial" panose="020B0604020202020204" pitchFamily="34" charset="0"/>
                  <a:cs typeface="Arial" panose="020B0604020202020204" pitchFamily="34" charset="0"/>
                </a:rPr>
                <a:t>(b)</a:t>
              </a:r>
            </a:p>
          </xdr:txBody>
        </xdr:sp>
      </xdr:grp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0.35962</cdr:x>
      <cdr:y>0.06851</cdr:y>
    </cdr:from>
    <cdr:to>
      <cdr:x>0.35962</cdr:x>
      <cdr:y>0.78148</cdr:y>
    </cdr:to>
    <cdr:cxnSp macro="">
      <cdr:nvCxnSpPr>
        <cdr:cNvPr id="49" name="Gerade Verbindung 48">
          <a:extLst xmlns:a="http://schemas.openxmlformats.org/drawingml/2006/main">
            <a:ext uri="{FF2B5EF4-FFF2-40B4-BE49-F238E27FC236}">
              <a16:creationId xmlns:a16="http://schemas.microsoft.com/office/drawing/2014/main" id="{964CDA18-E49E-0674-E8E5-7A12BE1DA371}"/>
            </a:ext>
          </a:extLst>
        </cdr:cNvPr>
        <cdr:cNvCxnSpPr/>
      </cdr:nvCxnSpPr>
      <cdr:spPr>
        <a:xfrm xmlns:a="http://schemas.openxmlformats.org/drawingml/2006/main" flipH="1" flipV="1">
          <a:off x="1424959" y="175406"/>
          <a:ext cx="0" cy="182542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0.19718</cdr:x>
      <cdr:y>0.00763</cdr:y>
    </cdr:from>
    <cdr:to>
      <cdr:x>0.35869</cdr:x>
      <cdr:y>0.06292</cdr:y>
    </cdr:to>
    <cdr:sp macro="" textlink="">
      <cdr:nvSpPr>
        <cdr:cNvPr id="52" name="Textfeld 1"/>
        <cdr:cNvSpPr txBox="1"/>
      </cdr:nvSpPr>
      <cdr:spPr>
        <a:xfrm xmlns:a="http://schemas.openxmlformats.org/drawingml/2006/main">
          <a:off x="780586" y="19455"/>
          <a:ext cx="639336" cy="140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Lab</a:t>
          </a:r>
        </a:p>
      </cdr:txBody>
    </cdr:sp>
  </cdr:relSizeAnchor>
  <cdr:relSizeAnchor xmlns:cdr="http://schemas.openxmlformats.org/drawingml/2006/chartDrawing">
    <cdr:from>
      <cdr:x>0.35962</cdr:x>
      <cdr:y>0.00763</cdr:y>
    </cdr:from>
    <cdr:to>
      <cdr:x>0.67887</cdr:x>
      <cdr:y>0.06292</cdr:y>
    </cdr:to>
    <cdr:sp macro="" textlink="">
      <cdr:nvSpPr>
        <cdr:cNvPr id="54" name="Textfeld 1"/>
        <cdr:cNvSpPr txBox="1"/>
      </cdr:nvSpPr>
      <cdr:spPr>
        <a:xfrm xmlns:a="http://schemas.openxmlformats.org/drawingml/2006/main">
          <a:off x="1423640" y="19455"/>
          <a:ext cx="1263804" cy="140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Pilot</a:t>
          </a:r>
        </a:p>
      </cdr:txBody>
    </cdr:sp>
  </cdr:relSizeAnchor>
  <cdr:relSizeAnchor xmlns:cdr="http://schemas.openxmlformats.org/drawingml/2006/chartDrawing">
    <cdr:from>
      <cdr:x>0.67887</cdr:x>
      <cdr:y>0.00763</cdr:y>
    </cdr:from>
    <cdr:to>
      <cdr:x>0.79812</cdr:x>
      <cdr:y>0.06292</cdr:y>
    </cdr:to>
    <cdr:sp macro="" textlink="">
      <cdr:nvSpPr>
        <cdr:cNvPr id="55" name="Textfeld 1"/>
        <cdr:cNvSpPr txBox="1"/>
      </cdr:nvSpPr>
      <cdr:spPr>
        <a:xfrm xmlns:a="http://schemas.openxmlformats.org/drawingml/2006/main">
          <a:off x="2687445" y="19455"/>
          <a:ext cx="472068" cy="140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Fab</a:t>
          </a:r>
        </a:p>
      </cdr:txBody>
    </cdr:sp>
  </cdr:relSizeAnchor>
  <cdr:relSizeAnchor xmlns:cdr="http://schemas.openxmlformats.org/drawingml/2006/chartDrawing">
    <cdr:from>
      <cdr:x>0.35962</cdr:x>
      <cdr:y>0.43407</cdr:y>
    </cdr:from>
    <cdr:to>
      <cdr:x>0.35962</cdr:x>
      <cdr:y>0.51762</cdr:y>
    </cdr:to>
    <cdr:grpSp>
      <cdr:nvGrpSpPr>
        <cdr:cNvPr id="3" name="Gruppieren 2">
          <a:extLst xmlns:a="http://schemas.openxmlformats.org/drawingml/2006/main">
            <a:ext uri="{FF2B5EF4-FFF2-40B4-BE49-F238E27FC236}">
              <a16:creationId xmlns:a16="http://schemas.microsoft.com/office/drawing/2014/main" id="{133EED8C-ED6C-A0AA-1986-EB2C33C04818}"/>
            </a:ext>
          </a:extLst>
        </cdr:cNvPr>
        <cdr:cNvGrpSpPr/>
      </cdr:nvGrpSpPr>
      <cdr:grpSpPr>
        <a:xfrm xmlns:a="http://schemas.openxmlformats.org/drawingml/2006/main">
          <a:off x="1369507" y="1134723"/>
          <a:ext cx="0" cy="218412"/>
          <a:chOff x="1213312" y="1188408"/>
          <a:chExt cx="0" cy="213894"/>
        </a:xfrm>
        <a:effectLst xmlns:a="http://schemas.openxmlformats.org/drawingml/2006/main">
          <a:outerShdw blurRad="25400" dist="12700" dir="2700000" algn="tl" rotWithShape="0">
            <a:prstClr val="black">
              <a:alpha val="40000"/>
            </a:prstClr>
          </a:outerShdw>
        </a:effectLst>
      </cdr:grpSpPr>
      <cdr:cxnSp macro="">
        <cdr:nvCxnSpPr>
          <cdr:cNvPr id="7" name="Gerade Verbindung 6">
            <a:extLst xmlns:a="http://schemas.openxmlformats.org/drawingml/2006/main">
              <a:ext uri="{FF2B5EF4-FFF2-40B4-BE49-F238E27FC236}">
                <a16:creationId xmlns:a16="http://schemas.microsoft.com/office/drawing/2014/main" id="{86A04645-F4E2-6BF9-73B0-B5BD85F3CD93}"/>
              </a:ext>
            </a:extLst>
          </cdr:cNvPr>
          <cdr:cNvCxnSpPr/>
        </cdr:nvCxnSpPr>
        <cdr:spPr>
          <a:xfrm xmlns:a="http://schemas.openxmlformats.org/drawingml/2006/main" flipV="1">
            <a:off x="1213312" y="1188408"/>
            <a:ext cx="0" cy="213894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rgbClr val="77933C"/>
            </a:solidFill>
            <a:headEnd type="triangle" w="med" len="med"/>
            <a:tailEnd type="none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0.15</cdr:x>
      <cdr:y>0.78827</cdr:y>
    </cdr:from>
    <cdr:to>
      <cdr:x>0.89157</cdr:x>
      <cdr:y>0.89791</cdr:y>
    </cdr:to>
    <cdr:sp macro="" textlink="">
      <cdr:nvSpPr>
        <cdr:cNvPr id="25" name="Textfeld 3"/>
        <cdr:cNvSpPr txBox="1"/>
      </cdr:nvSpPr>
      <cdr:spPr>
        <a:xfrm xmlns:a="http://schemas.openxmlformats.org/drawingml/2006/main">
          <a:off x="596349" y="2047461"/>
          <a:ext cx="2948224" cy="284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0.001             0.01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               0.1                   1              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cdr:txBody>
    </cdr:sp>
  </cdr:relSizeAnchor>
  <cdr:relSizeAnchor xmlns:cdr="http://schemas.openxmlformats.org/drawingml/2006/chartDrawing">
    <cdr:from>
      <cdr:x>0.66865</cdr:x>
      <cdr:y>0.06851</cdr:y>
    </cdr:from>
    <cdr:to>
      <cdr:x>0.66865</cdr:x>
      <cdr:y>0.78148</cdr:y>
    </cdr:to>
    <cdr:cxnSp macro="">
      <cdr:nvCxnSpPr>
        <cdr:cNvPr id="51" name="Gerade Verbindung 50">
          <a:extLst xmlns:a="http://schemas.openxmlformats.org/drawingml/2006/main">
            <a:ext uri="{FF2B5EF4-FFF2-40B4-BE49-F238E27FC236}">
              <a16:creationId xmlns:a16="http://schemas.microsoft.com/office/drawing/2014/main" id="{5A04327A-A9A3-510C-CD1D-AD48AD14E2F7}"/>
            </a:ext>
          </a:extLst>
        </cdr:cNvPr>
        <cdr:cNvCxnSpPr/>
      </cdr:nvCxnSpPr>
      <cdr:spPr>
        <a:xfrm xmlns:a="http://schemas.openxmlformats.org/drawingml/2006/main" flipH="1" flipV="1">
          <a:off x="2649465" y="175406"/>
          <a:ext cx="0" cy="182542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0.66865</cdr:x>
      <cdr:y>0.43407</cdr:y>
    </cdr:from>
    <cdr:to>
      <cdr:x>0.66865</cdr:x>
      <cdr:y>0.61686</cdr:y>
    </cdr:to>
    <cdr:cxnSp macro="">
      <cdr:nvCxnSpPr>
        <cdr:cNvPr id="23" name="Gerade Verbindung 15">
          <a:extLst xmlns:a="http://schemas.openxmlformats.org/drawingml/2006/main">
            <a:ext uri="{FF2B5EF4-FFF2-40B4-BE49-F238E27FC236}">
              <a16:creationId xmlns:a16="http://schemas.microsoft.com/office/drawing/2014/main" id="{6C4E2623-DB58-9903-7469-B5EF1BB33250}"/>
            </a:ext>
          </a:extLst>
        </cdr:cNvPr>
        <cdr:cNvCxnSpPr/>
      </cdr:nvCxnSpPr>
      <cdr:spPr>
        <a:xfrm xmlns:a="http://schemas.openxmlformats.org/drawingml/2006/main" flipH="1" flipV="1">
          <a:off x="2649465" y="1111369"/>
          <a:ext cx="0" cy="4680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77933C"/>
          </a:solidFill>
          <a:headEnd type="triangle" w="med" len="med"/>
          <a:tailEnd type="none" w="med" len="med"/>
        </a:ln>
        <a:effectLst xmlns:a="http://schemas.openxmlformats.org/drawingml/2006/main">
          <a:outerShdw blurRad="25400" dist="127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0.66865</cdr:x>
      <cdr:y>0.61875</cdr:y>
    </cdr:from>
    <cdr:to>
      <cdr:x>0.66865</cdr:x>
      <cdr:y>0.73138</cdr:y>
    </cdr:to>
    <cdr:grpSp>
      <cdr:nvGrpSpPr>
        <cdr:cNvPr id="26" name="Gruppieren 13">
          <a:extLst xmlns:a="http://schemas.openxmlformats.org/drawingml/2006/main">
            <a:ext uri="{FF2B5EF4-FFF2-40B4-BE49-F238E27FC236}">
              <a16:creationId xmlns:a16="http://schemas.microsoft.com/office/drawing/2014/main" id="{70B29C0E-287E-BA47-2914-2BF6C11E44ED}"/>
            </a:ext>
          </a:extLst>
        </cdr:cNvPr>
        <cdr:cNvGrpSpPr/>
      </cdr:nvGrpSpPr>
      <cdr:grpSpPr>
        <a:xfrm xmlns:a="http://schemas.openxmlformats.org/drawingml/2006/main">
          <a:off x="2546356" y="1617503"/>
          <a:ext cx="0" cy="294432"/>
          <a:chOff x="-425606" y="91436"/>
          <a:chExt cx="0" cy="284909"/>
        </a:xfrm>
        <a:effectLst xmlns:a="http://schemas.openxmlformats.org/drawingml/2006/main">
          <a:outerShdw blurRad="25400" dist="12700" dir="2700000" algn="tl" rotWithShape="0">
            <a:prstClr val="black">
              <a:alpha val="40000"/>
            </a:prstClr>
          </a:outerShdw>
        </a:effectLst>
      </cdr:grpSpPr>
      <cdr:cxnSp macro="">
        <cdr:nvCxnSpPr>
          <cdr:cNvPr id="27" name="Gerade Verbindung 17">
            <a:extLst xmlns:a="http://schemas.openxmlformats.org/drawingml/2006/main">
              <a:ext uri="{FF2B5EF4-FFF2-40B4-BE49-F238E27FC236}">
                <a16:creationId xmlns:a16="http://schemas.microsoft.com/office/drawing/2014/main" id="{861DEA00-EC00-DC10-1A67-15F9060B8329}"/>
              </a:ext>
            </a:extLst>
          </cdr:cNvPr>
          <cdr:cNvCxnSpPr/>
        </cdr:nvCxnSpPr>
        <cdr:spPr>
          <a:xfrm xmlns:a="http://schemas.openxmlformats.org/drawingml/2006/main" flipH="1" flipV="1">
            <a:off x="-425606" y="91436"/>
            <a:ext cx="0" cy="284909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rgbClr val="77933C"/>
            </a:solidFill>
            <a:headEnd type="triangle" w="med" len="med"/>
            <a:tailEnd type="none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0.21009</cdr:x>
      <cdr:y>0.04289</cdr:y>
    </cdr:from>
    <cdr:to>
      <cdr:x>0.3947</cdr:x>
      <cdr:y>0.14345</cdr:y>
    </cdr:to>
    <cdr:sp macro="" textlink="">
      <cdr:nvSpPr>
        <cdr:cNvPr id="29" name="Textfeld 11"/>
        <cdr:cNvSpPr txBox="1"/>
      </cdr:nvSpPr>
      <cdr:spPr>
        <a:xfrm xmlns:a="http://schemas.openxmlformats.org/drawingml/2006/main">
          <a:off x="830449" y="108659"/>
          <a:ext cx="729761" cy="254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7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(1)</a:t>
          </a:r>
          <a:endParaRPr lang="de-DE" sz="6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7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7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7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7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7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7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0.45441</cdr:x>
      <cdr:y>0.56433</cdr:y>
    </cdr:from>
    <cdr:to>
      <cdr:x>0.63903</cdr:x>
      <cdr:y>0.66489</cdr:y>
    </cdr:to>
    <cdr:sp macro="" textlink="">
      <cdr:nvSpPr>
        <cdr:cNvPr id="30" name="Textfeld 11"/>
        <cdr:cNvSpPr txBox="1"/>
      </cdr:nvSpPr>
      <cdr:spPr>
        <a:xfrm xmlns:a="http://schemas.openxmlformats.org/drawingml/2006/main">
          <a:off x="1796226" y="1429808"/>
          <a:ext cx="729762" cy="254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7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(5)</a:t>
          </a:r>
        </a:p>
      </cdr:txBody>
    </cdr:sp>
  </cdr:relSizeAnchor>
  <cdr:relSizeAnchor xmlns:cdr="http://schemas.openxmlformats.org/drawingml/2006/chartDrawing">
    <cdr:from>
      <cdr:x>0.67657</cdr:x>
      <cdr:y>0.63398</cdr:y>
    </cdr:from>
    <cdr:to>
      <cdr:x>0.77262</cdr:x>
      <cdr:y>0.74839</cdr:y>
    </cdr:to>
    <cdr:sp macro="" textlink="">
      <cdr:nvSpPr>
        <cdr:cNvPr id="31" name="Textfeld 11"/>
        <cdr:cNvSpPr txBox="1"/>
      </cdr:nvSpPr>
      <cdr:spPr>
        <a:xfrm xmlns:a="http://schemas.openxmlformats.org/drawingml/2006/main">
          <a:off x="2674399" y="1606296"/>
          <a:ext cx="379655" cy="289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7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(6)</a:t>
          </a:r>
        </a:p>
        <a:p xmlns:a="http://schemas.openxmlformats.org/drawingml/2006/main">
          <a:endParaRPr lang="de-DE" sz="7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DE" sz="7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(7)</a:t>
          </a:r>
        </a:p>
      </cdr:txBody>
    </cdr:sp>
  </cdr:relSizeAnchor>
  <cdr:relSizeAnchor xmlns:cdr="http://schemas.openxmlformats.org/drawingml/2006/chartDrawing">
    <cdr:from>
      <cdr:x>0.391</cdr:x>
      <cdr:y>0.448</cdr:y>
    </cdr:from>
    <cdr:to>
      <cdr:x>0.48208</cdr:x>
      <cdr:y>0.51859</cdr:y>
    </cdr:to>
    <cdr:sp macro="" textlink="">
      <cdr:nvSpPr>
        <cdr:cNvPr id="32" name="Rechteckige Legende 31"/>
        <cdr:cNvSpPr/>
      </cdr:nvSpPr>
      <cdr:spPr>
        <a:xfrm xmlns:a="http://schemas.openxmlformats.org/drawingml/2006/main">
          <a:off x="1545591" y="1135063"/>
          <a:ext cx="360000" cy="178852"/>
        </a:xfrm>
        <a:prstGeom xmlns:a="http://schemas.openxmlformats.org/drawingml/2006/main" prst="wedgeRectCallout">
          <a:avLst>
            <a:gd name="adj1" fmla="val -86228"/>
            <a:gd name="adj2" fmla="val -19929"/>
          </a:avLst>
        </a:prstGeom>
        <a:solidFill xmlns:a="http://schemas.openxmlformats.org/drawingml/2006/main">
          <a:srgbClr val="77933C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AM-2 </a:t>
          </a:r>
        </a:p>
        <a:p xmlns:a="http://schemas.openxmlformats.org/drawingml/2006/main">
          <a:pPr algn="ct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-18%</a:t>
          </a:r>
        </a:p>
      </cdr:txBody>
    </cdr:sp>
  </cdr:relSizeAnchor>
  <cdr:relSizeAnchor xmlns:cdr="http://schemas.openxmlformats.org/drawingml/2006/chartDrawing">
    <cdr:from>
      <cdr:x>0.53437</cdr:x>
      <cdr:y>0.48317</cdr:y>
    </cdr:from>
    <cdr:to>
      <cdr:x>0.62544</cdr:x>
      <cdr:y>0.55376</cdr:y>
    </cdr:to>
    <cdr:sp macro="" textlink="">
      <cdr:nvSpPr>
        <cdr:cNvPr id="33" name="Rechteckige Legende 32"/>
        <cdr:cNvSpPr/>
      </cdr:nvSpPr>
      <cdr:spPr>
        <a:xfrm xmlns:a="http://schemas.openxmlformats.org/drawingml/2006/main">
          <a:off x="2112283" y="1224189"/>
          <a:ext cx="360000" cy="178852"/>
        </a:xfrm>
        <a:prstGeom xmlns:a="http://schemas.openxmlformats.org/drawingml/2006/main" prst="wedgeRectCallout">
          <a:avLst>
            <a:gd name="adj1" fmla="val 93298"/>
            <a:gd name="adj2" fmla="val 52258"/>
          </a:avLst>
        </a:prstGeom>
        <a:solidFill xmlns:a="http://schemas.openxmlformats.org/drawingml/2006/main">
          <a:srgbClr val="77933C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AM-2</a:t>
          </a:r>
        </a:p>
        <a:p xmlns:a="http://schemas.openxmlformats.org/drawingml/2006/main">
          <a:pPr algn="ct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-52%</a:t>
          </a:r>
        </a:p>
      </cdr:txBody>
    </cdr:sp>
  </cdr:relSizeAnchor>
  <cdr:relSizeAnchor xmlns:cdr="http://schemas.openxmlformats.org/drawingml/2006/chartDrawing">
    <cdr:from>
      <cdr:x>0.67861</cdr:x>
      <cdr:y>0.49468</cdr:y>
    </cdr:from>
    <cdr:to>
      <cdr:x>0.76968</cdr:x>
      <cdr:y>0.56527</cdr:y>
    </cdr:to>
    <cdr:sp macro="" textlink="">
      <cdr:nvSpPr>
        <cdr:cNvPr id="34" name="Rechteckige Legende 33"/>
        <cdr:cNvSpPr/>
      </cdr:nvSpPr>
      <cdr:spPr>
        <a:xfrm xmlns:a="http://schemas.openxmlformats.org/drawingml/2006/main">
          <a:off x="2682461" y="1253347"/>
          <a:ext cx="360000" cy="178853"/>
        </a:xfrm>
        <a:prstGeom xmlns:a="http://schemas.openxmlformats.org/drawingml/2006/main" prst="wedgeRectCallout">
          <a:avLst>
            <a:gd name="adj1" fmla="val 70829"/>
            <a:gd name="adj2" fmla="val 71840"/>
          </a:avLst>
        </a:prstGeom>
        <a:solidFill xmlns:a="http://schemas.openxmlformats.org/drawingml/2006/main">
          <a:srgbClr val="77933C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AM-2</a:t>
          </a:r>
        </a:p>
        <a:p xmlns:a="http://schemas.openxmlformats.org/drawingml/2006/main">
          <a:pPr algn="ct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-59%</a:t>
          </a:r>
        </a:p>
      </cdr:txBody>
    </cdr:sp>
  </cdr:relSizeAnchor>
  <cdr:relSizeAnchor xmlns:cdr="http://schemas.openxmlformats.org/drawingml/2006/chartDrawing">
    <cdr:from>
      <cdr:x>0.7904</cdr:x>
      <cdr:y>0.43407</cdr:y>
    </cdr:from>
    <cdr:to>
      <cdr:x>0.7904</cdr:x>
      <cdr:y>0.63173</cdr:y>
    </cdr:to>
    <cdr:cxnSp macro="">
      <cdr:nvCxnSpPr>
        <cdr:cNvPr id="35" name="Gerade Verbindung 34">
          <a:extLst xmlns:a="http://schemas.openxmlformats.org/drawingml/2006/main">
            <a:ext uri="{FF2B5EF4-FFF2-40B4-BE49-F238E27FC236}">
              <a16:creationId xmlns:a16="http://schemas.microsoft.com/office/drawing/2014/main" id="{639D64FA-00E3-FFB0-A90B-42BD4C73AE17}"/>
            </a:ext>
          </a:extLst>
        </cdr:cNvPr>
        <cdr:cNvCxnSpPr/>
      </cdr:nvCxnSpPr>
      <cdr:spPr>
        <a:xfrm xmlns:a="http://schemas.openxmlformats.org/drawingml/2006/main" flipH="1" flipV="1">
          <a:off x="3131898" y="1111369"/>
          <a:ext cx="0" cy="50605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77933C"/>
          </a:solidFill>
          <a:headEnd type="triangle" w="med" len="med"/>
          <a:tailEnd type="none" w="med" len="med"/>
        </a:ln>
        <a:effectLst xmlns:a="http://schemas.openxmlformats.org/drawingml/2006/main">
          <a:outerShdw blurRad="25400" dist="127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0.54509</cdr:x>
      <cdr:y>0.66407</cdr:y>
    </cdr:from>
    <cdr:to>
      <cdr:x>0.63617</cdr:x>
      <cdr:y>0.73512</cdr:y>
    </cdr:to>
    <cdr:sp macro="" textlink="">
      <cdr:nvSpPr>
        <cdr:cNvPr id="36" name="Rechteckige Legende 35"/>
        <cdr:cNvSpPr/>
      </cdr:nvSpPr>
      <cdr:spPr>
        <a:xfrm xmlns:a="http://schemas.openxmlformats.org/drawingml/2006/main">
          <a:off x="2154690" y="1682530"/>
          <a:ext cx="360000" cy="180000"/>
        </a:xfrm>
        <a:prstGeom xmlns:a="http://schemas.openxmlformats.org/drawingml/2006/main" prst="wedgeRectCallout">
          <a:avLst>
            <a:gd name="adj1" fmla="val 81736"/>
            <a:gd name="adj2" fmla="val -54102"/>
          </a:avLst>
        </a:prstGeom>
        <a:solidFill xmlns:a="http://schemas.openxmlformats.org/drawingml/2006/main">
          <a:srgbClr val="C3D69B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AM-1</a:t>
          </a:r>
        </a:p>
        <a:p xmlns:a="http://schemas.openxmlformats.org/drawingml/2006/main">
          <a:pPr algn="ct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-33%</a:t>
          </a:r>
        </a:p>
      </cdr:txBody>
    </cdr:sp>
  </cdr:relSizeAnchor>
  <cdr:relSizeAnchor xmlns:cdr="http://schemas.openxmlformats.org/drawingml/2006/chartDrawing">
    <cdr:from>
      <cdr:x>0.72125</cdr:x>
      <cdr:y>0.69227</cdr:y>
    </cdr:from>
    <cdr:to>
      <cdr:x>0.8173</cdr:x>
      <cdr:y>0.82009</cdr:y>
    </cdr:to>
    <cdr:sp macro="" textlink="">
      <cdr:nvSpPr>
        <cdr:cNvPr id="37" name="Textfeld 11"/>
        <cdr:cNvSpPr txBox="1"/>
      </cdr:nvSpPr>
      <cdr:spPr>
        <a:xfrm xmlns:a="http://schemas.openxmlformats.org/drawingml/2006/main">
          <a:off x="2851027" y="1753968"/>
          <a:ext cx="379655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 sz="7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DE" sz="7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(8)</a:t>
          </a:r>
        </a:p>
      </cdr:txBody>
    </cdr:sp>
  </cdr:relSizeAnchor>
  <cdr:relSizeAnchor xmlns:cdr="http://schemas.openxmlformats.org/drawingml/2006/chartDrawing">
    <cdr:from>
      <cdr:x>0.26948</cdr:x>
      <cdr:y>0.08772</cdr:y>
    </cdr:from>
    <cdr:to>
      <cdr:x>0.45409</cdr:x>
      <cdr:y>0.18829</cdr:y>
    </cdr:to>
    <cdr:sp macro="" textlink="">
      <cdr:nvSpPr>
        <cdr:cNvPr id="38" name="Textfeld 11"/>
        <cdr:cNvSpPr txBox="1"/>
      </cdr:nvSpPr>
      <cdr:spPr>
        <a:xfrm xmlns:a="http://schemas.openxmlformats.org/drawingml/2006/main">
          <a:off x="1065213" y="222249"/>
          <a:ext cx="729761" cy="254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7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(2)</a:t>
          </a:r>
        </a:p>
      </cdr:txBody>
    </cdr:sp>
  </cdr:relSizeAnchor>
  <cdr:relSizeAnchor xmlns:cdr="http://schemas.openxmlformats.org/drawingml/2006/chartDrawing">
    <cdr:from>
      <cdr:x>0.21009</cdr:x>
      <cdr:y>0.35464</cdr:y>
    </cdr:from>
    <cdr:to>
      <cdr:x>0.3947</cdr:x>
      <cdr:y>0.4552</cdr:y>
    </cdr:to>
    <cdr:sp macro="" textlink="">
      <cdr:nvSpPr>
        <cdr:cNvPr id="39" name="Textfeld 11"/>
        <cdr:cNvSpPr txBox="1"/>
      </cdr:nvSpPr>
      <cdr:spPr>
        <a:xfrm xmlns:a="http://schemas.openxmlformats.org/drawingml/2006/main">
          <a:off x="830449" y="898525"/>
          <a:ext cx="729761" cy="254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7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(3)</a:t>
          </a:r>
        </a:p>
      </cdr:txBody>
    </cdr:sp>
  </cdr:relSizeAnchor>
  <cdr:relSizeAnchor xmlns:cdr="http://schemas.openxmlformats.org/drawingml/2006/chartDrawing">
    <cdr:from>
      <cdr:x>0.23418</cdr:x>
      <cdr:y>0.57385</cdr:y>
    </cdr:from>
    <cdr:to>
      <cdr:x>0.27837</cdr:x>
      <cdr:y>0.61642</cdr:y>
    </cdr:to>
    <cdr:sp macro="" textlink="">
      <cdr:nvSpPr>
        <cdr:cNvPr id="40" name="Textfeld 11"/>
        <cdr:cNvSpPr txBox="1"/>
      </cdr:nvSpPr>
      <cdr:spPr>
        <a:xfrm xmlns:a="http://schemas.openxmlformats.org/drawingml/2006/main">
          <a:off x="891805" y="1500128"/>
          <a:ext cx="168272" cy="111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7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(4)</a:t>
          </a:r>
        </a:p>
      </cdr:txBody>
    </cdr:sp>
  </cdr:relSizeAnchor>
  <cdr:relSizeAnchor xmlns:cdr="http://schemas.openxmlformats.org/drawingml/2006/chartDrawing">
    <cdr:from>
      <cdr:x>0.28876</cdr:x>
      <cdr:y>0.39035</cdr:y>
    </cdr:from>
    <cdr:to>
      <cdr:x>0.35227</cdr:x>
      <cdr:y>0.43099</cdr:y>
    </cdr:to>
    <cdr:sp macro="" textlink="">
      <cdr:nvSpPr>
        <cdr:cNvPr id="41" name="Textfeld 11"/>
        <cdr:cNvSpPr txBox="1"/>
      </cdr:nvSpPr>
      <cdr:spPr>
        <a:xfrm xmlns:a="http://schemas.openxmlformats.org/drawingml/2006/main">
          <a:off x="1141413" y="989013"/>
          <a:ext cx="251061" cy="102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7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GLab</a:t>
          </a:r>
        </a:p>
      </cdr:txBody>
    </cdr:sp>
  </cdr:relSizeAnchor>
  <cdr:relSizeAnchor xmlns:cdr="http://schemas.openxmlformats.org/drawingml/2006/chartDrawing">
    <cdr:from>
      <cdr:x>0.7755</cdr:x>
      <cdr:y>0.62155</cdr:y>
    </cdr:from>
    <cdr:to>
      <cdr:x>0.87877</cdr:x>
      <cdr:y>0.70167</cdr:y>
    </cdr:to>
    <cdr:sp macro="" textlink="">
      <cdr:nvSpPr>
        <cdr:cNvPr id="42" name="Textfeld 11"/>
        <cdr:cNvSpPr txBox="1"/>
      </cdr:nvSpPr>
      <cdr:spPr>
        <a:xfrm xmlns:a="http://schemas.openxmlformats.org/drawingml/2006/main">
          <a:off x="3065462" y="1574798"/>
          <a:ext cx="408223" cy="202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700">
              <a:solidFill>
                <a:srgbClr val="77933C"/>
              </a:solidFill>
              <a:latin typeface="Arial" panose="020B0604020202020204" pitchFamily="34" charset="0"/>
              <a:cs typeface="Arial" panose="020B0604020202020204" pitchFamily="34" charset="0"/>
            </a:rPr>
            <a:t>GFabE</a:t>
          </a:r>
        </a:p>
        <a:p xmlns:a="http://schemas.openxmlformats.org/drawingml/2006/main">
          <a:pPr algn="r"/>
          <a:endParaRPr lang="de-DE" sz="700">
            <a:solidFill>
              <a:srgbClr val="77933C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r"/>
          <a:endParaRPr lang="de-DE" sz="700">
            <a:solidFill>
              <a:srgbClr val="77933C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r"/>
          <a:r>
            <a:rPr lang="de-DE" sz="700">
              <a:solidFill>
                <a:srgbClr val="77933C"/>
              </a:solidFill>
              <a:latin typeface="Arial" panose="020B0604020202020204" pitchFamily="34" charset="0"/>
              <a:cs typeface="Arial" panose="020B0604020202020204" pitchFamily="34" charset="0"/>
            </a:rPr>
            <a:t>GFabM</a:t>
          </a:r>
        </a:p>
      </cdr:txBody>
    </cdr:sp>
  </cdr:relSizeAnchor>
  <cdr:relSizeAnchor xmlns:cdr="http://schemas.openxmlformats.org/drawingml/2006/chartDrawing">
    <cdr:from>
      <cdr:x>0.8269</cdr:x>
      <cdr:y>0.66219</cdr:y>
    </cdr:from>
    <cdr:to>
      <cdr:x>0.91797</cdr:x>
      <cdr:y>0.73324</cdr:y>
    </cdr:to>
    <cdr:sp macro="" textlink="">
      <cdr:nvSpPr>
        <cdr:cNvPr id="43" name="Rechteckige Legende 42"/>
        <cdr:cNvSpPr/>
      </cdr:nvSpPr>
      <cdr:spPr>
        <a:xfrm xmlns:a="http://schemas.openxmlformats.org/drawingml/2006/main">
          <a:off x="3268640" y="1677769"/>
          <a:ext cx="360000" cy="180000"/>
        </a:xfrm>
        <a:prstGeom xmlns:a="http://schemas.openxmlformats.org/drawingml/2006/main" prst="wedgeRectCallout">
          <a:avLst>
            <a:gd name="adj1" fmla="val -92890"/>
            <a:gd name="adj2" fmla="val 43794"/>
          </a:avLst>
        </a:prstGeom>
        <a:solidFill xmlns:a="http://schemas.openxmlformats.org/drawingml/2006/main">
          <a:srgbClr val="C3D69B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AM-3</a:t>
          </a:r>
        </a:p>
        <a:p xmlns:a="http://schemas.openxmlformats.org/drawingml/2006/main">
          <a:pPr algn="ct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-3.5%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306415</xdr:colOff>
      <xdr:row>21</xdr:row>
      <xdr:rowOff>22303</xdr:rowOff>
    </xdr:from>
    <xdr:to>
      <xdr:col>3</xdr:col>
      <xdr:colOff>133928</xdr:colOff>
      <xdr:row>22</xdr:row>
      <xdr:rowOff>3464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2250444" y="4549698"/>
          <a:ext cx="619250" cy="163298"/>
        </a:xfrm>
        <a:prstGeom prst="rect">
          <a:avLst/>
        </a:prstGeom>
        <a:solidFill>
          <a:schemeClr val="bg1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464820</xdr:colOff>
      <xdr:row>29</xdr:row>
      <xdr:rowOff>144780</xdr:rowOff>
    </xdr:from>
    <xdr:to>
      <xdr:col>20</xdr:col>
      <xdr:colOff>392028</xdr:colOff>
      <xdr:row>30</xdr:row>
      <xdr:rowOff>85011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1648420" y="6278880"/>
          <a:ext cx="1512168" cy="123111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Processing energy</a:t>
          </a:r>
        </a:p>
      </xdr:txBody>
    </xdr:sp>
    <xdr:clientData/>
  </xdr:twoCellAnchor>
  <xdr:twoCellAnchor>
    <xdr:from>
      <xdr:col>0</xdr:col>
      <xdr:colOff>609213</xdr:colOff>
      <xdr:row>40</xdr:row>
      <xdr:rowOff>35451</xdr:rowOff>
    </xdr:from>
    <xdr:to>
      <xdr:col>0</xdr:col>
      <xdr:colOff>2676861</xdr:colOff>
      <xdr:row>41</xdr:row>
      <xdr:rowOff>77021</xdr:rowOff>
    </xdr:to>
    <xdr:sp macro="" textlink="">
      <xdr:nvSpPr>
        <xdr:cNvPr id="5" name="Textfeld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09213" y="8181231"/>
          <a:ext cx="2067648" cy="224450"/>
        </a:xfrm>
        <a:prstGeom prst="rect">
          <a:avLst/>
        </a:prstGeom>
        <a:noFill/>
      </xdr:spPr>
      <xdr:txBody>
        <a:bodyPr wrap="square" lIns="0" tIns="0" rIns="0" bIns="0" rtlCol="0"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Material embedded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464820</xdr:colOff>
      <xdr:row>29</xdr:row>
      <xdr:rowOff>144780</xdr:rowOff>
    </xdr:from>
    <xdr:to>
      <xdr:col>17</xdr:col>
      <xdr:colOff>392028</xdr:colOff>
      <xdr:row>30</xdr:row>
      <xdr:rowOff>85011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1648420" y="6278880"/>
          <a:ext cx="1512168" cy="123111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Processing energy</a:t>
          </a:r>
        </a:p>
      </xdr:txBody>
    </xdr:sp>
    <xdr:clientData/>
  </xdr:twoCellAnchor>
  <xdr:twoCellAnchor>
    <xdr:from>
      <xdr:col>0</xdr:col>
      <xdr:colOff>609213</xdr:colOff>
      <xdr:row>40</xdr:row>
      <xdr:rowOff>35451</xdr:rowOff>
    </xdr:from>
    <xdr:to>
      <xdr:col>0</xdr:col>
      <xdr:colOff>2676861</xdr:colOff>
      <xdr:row>41</xdr:row>
      <xdr:rowOff>77021</xdr:rowOff>
    </xdr:to>
    <xdr:sp macro="" textlink="">
      <xdr:nvSpPr>
        <xdr:cNvPr id="3" name="Textfeld 8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609213" y="8181231"/>
          <a:ext cx="2067648" cy="224450"/>
        </a:xfrm>
        <a:prstGeom prst="rect">
          <a:avLst/>
        </a:prstGeom>
        <a:noFill/>
      </xdr:spPr>
      <xdr:txBody>
        <a:bodyPr wrap="square" lIns="0" tIns="0" rIns="0" bIns="0" rtlCol="0"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Material embedded </a:t>
          </a:r>
        </a:p>
      </xdr:txBody>
    </xdr:sp>
    <xdr:clientData/>
  </xdr:twoCellAnchor>
  <xdr:twoCellAnchor>
    <xdr:from>
      <xdr:col>1</xdr:col>
      <xdr:colOff>1205345</xdr:colOff>
      <xdr:row>64</xdr:row>
      <xdr:rowOff>76689</xdr:rowOff>
    </xdr:from>
    <xdr:to>
      <xdr:col>3</xdr:col>
      <xdr:colOff>506115</xdr:colOff>
      <xdr:row>91</xdr:row>
      <xdr:rowOff>106658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Dissertation/03_Upscaling_Paper2+3_aufger&#228;umt/021_Results_openLCA--Appendix_D/Appendix_D_Supplementary_results_GWP_2022-05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"/>
      <sheetName val="0"/>
      <sheetName val="Overview_Terminology"/>
      <sheetName val="Summary_MD_CED_Size (2)"/>
      <sheetName val="Summary_MD_CED_Size (3)"/>
      <sheetName val="MD_CED_Size_old"/>
      <sheetName val="Key performance parameters"/>
      <sheetName val="Summary_MD_GWP100_%_detail_m2"/>
      <sheetName val="Summary_MD_GWP100_%_detail_kWh"/>
      <sheetName val="Summary_MD_GWP_%_PE_MaE"/>
      <sheetName val="Summary_MD_GWP_%_layer"/>
      <sheetName val="Summary_MD_GWP_Size"/>
      <sheetName val="MD_GWP_Size"/>
      <sheetName val="Table 2"/>
      <sheetName val="Tradeoff_Diagrams"/>
      <sheetName val="Summary_MD_RDP_%_detail_kWh"/>
      <sheetName val="Summary_MD_FETP_%_detail_kWh"/>
      <sheetName val="Summary_MD_FETP_%_detail"/>
      <sheetName val="Summary_MD_HTPc_%_detail_kWh"/>
      <sheetName val="Summary_MD_RDP_%_detail"/>
      <sheetName val="Summary_MD_HTPc_%_detail"/>
      <sheetName val="1"/>
      <sheetName val="C0-PS1_WCD_flow_chart"/>
      <sheetName val="C0-PS1_WCD_MaE"/>
      <sheetName val="C0-PS1_WCD_MaE_m2"/>
      <sheetName val="C0_LIN (GLab2020)"/>
      <sheetName val="PSC_MD_IND_LCIA_CED_N-F_%"/>
      <sheetName val="PSC_MD_IND_LCIA_CED_N-B_%"/>
      <sheetName val="PSC_MD_IND_LCIA_CED_N-N_%"/>
      <sheetName val="PSC_MD_IND_LCIA_CED_R-WSG_%"/>
      <sheetName val="PSC_MD_IND_LCIA_CED_R-W_%"/>
      <sheetName val="PSC_MD_IND_LCIA_CED_R-B_%"/>
      <sheetName val="PSC_MD_LIN_LCI"/>
      <sheetName val="PSC_MD_LIN_LCIA_CED_GWP100"/>
      <sheetName val="PSC_MD_LIN_LCIA_CED_%"/>
      <sheetName val="PSC_MD_LIN_LCIA_GWP100_%"/>
      <sheetName val="PSC_MD_LIN_LCIA_CED_N-F_%"/>
      <sheetName val="PSC_MD_LIN_LCIA_CED_N-B_%"/>
      <sheetName val="PSC_MD_LIN_LCIA_CED_N-N_%"/>
      <sheetName val="PSC_MD_LIN_LCIA_CED_R-B_%"/>
      <sheetName val="PSC_MD_LIN_LCIA_CED_R-W_%"/>
      <sheetName val="PSC_MD_LIN_LCIA_CED_R-WSG_%"/>
      <sheetName val="T1_EMP"/>
      <sheetName val="PSC_MD_EMP_LCI"/>
      <sheetName val="PSC_MD_EMP_LCIA_CED"/>
      <sheetName val="PSC_MD_EMP_LCIA_CED_%"/>
      <sheetName val="PSC_MD_EMP_LCIA_CED_all%"/>
      <sheetName val="PSC_MD_EMP_LCIA_CED_N-F_%"/>
      <sheetName val="PSC_MD_EMP_LCIA_CED_N-B_%"/>
      <sheetName val="PSC_MD_EMP_LCIA_CED_N-N_%"/>
      <sheetName val="PSC_MD_EMP_LCIA_CED_R-B_%"/>
      <sheetName val="PSC_MD_EMP_LCIA_CED_R-W_%"/>
      <sheetName val="PSC_MD_EMP_LCIA_CED_R-WSG_%"/>
      <sheetName val="PSC_MD_EMP_LCIA_GWP100_%"/>
      <sheetName val="PSC_MD_LIN_LCIA_FETP"/>
      <sheetName val="PSC_MD_LIN_LCIA_HTPc"/>
      <sheetName val="PSC_MD_LIN_LCIA_RDP"/>
      <sheetName val="T1-IND (GFabE2020)"/>
      <sheetName val="PSC_MD_IND_LCI"/>
      <sheetName val="PSC_MD_IND_LCIA_CED_GWP100"/>
      <sheetName val="PSC_MD_IND_LCIA_CED%"/>
      <sheetName val="PSC_MD_IND_LCIA_CED_all%"/>
      <sheetName val="PSC_MD_IND_LCIA_GWP100_%"/>
      <sheetName val="PSC_MD_IND_LCIA_FETP"/>
      <sheetName val="PSC_MD_IND_LCIA_HTPc"/>
      <sheetName val="PSC_MD_IND_LCIA_RDP"/>
      <sheetName val="target (GFabM2050)"/>
      <sheetName val="PSC_FabM_2050_LCI"/>
      <sheetName val="PSC_FabM_2050_LCIA_CED%"/>
      <sheetName val="PSC_FabM_2050_LCIA_GWP100_%"/>
      <sheetName val="PSC_MD_SDC_flow_chart"/>
      <sheetName val="PSC_MD_SDC_IND_LCI"/>
      <sheetName val="PSC_MD_SDC_IND_LCIA_CED_GWP100"/>
      <sheetName val="PSC_MD_SDC_IND_LCIA_CED_%"/>
      <sheetName val="PSC_MD_SDC_IND_LCIA_CED_N-F_%"/>
      <sheetName val="PSC_MD_SDC_IND_LCIA_CED_N-B_%"/>
      <sheetName val="PSC_MD_SDC_IND_LCIA_CED_N-N_%"/>
      <sheetName val="PSC_MD_SDC_IND_LCIA_CED_R-B_%"/>
      <sheetName val="PSC_MD_SDC_IND_LCIA_CED_R-W_%"/>
      <sheetName val="PSC_MD_SDC_IND_LCIA_CED_R-WSG_%"/>
      <sheetName val="PSC_MD_SDC_IND_LCIA_GWP100_%"/>
      <sheetName val="PSC_FabM_2050_LCIA_FETP"/>
      <sheetName val="PSC_FabM_2050_LCIA_HTPc"/>
      <sheetName val="PSC_FabM_2050_LCIA_RDP"/>
      <sheetName val="3"/>
      <sheetName val="PSC_literature_old"/>
      <sheetName val="PSC_literature"/>
      <sheetName val="Other PVs"/>
      <sheetName val="1)Eval_LCIA_harmonised_layer_Wp"/>
      <sheetName val="Tabelle2"/>
      <sheetName val="Elec_mix_GLO"/>
      <sheetName val="Net diagram"/>
      <sheetName val="Tradeoff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P3">
            <v>6800</v>
          </cell>
        </row>
      </sheetData>
      <sheetData sheetId="7">
        <row r="33">
          <cell r="B33" t="str">
            <v>MaE</v>
          </cell>
        </row>
      </sheetData>
      <sheetData sheetId="8">
        <row r="33">
          <cell r="B33" t="str">
            <v>Material embedded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4">
          <cell r="P4">
            <v>3</v>
          </cell>
        </row>
      </sheetData>
      <sheetData sheetId="87">
        <row r="4">
          <cell r="R4" t="str">
            <v>1st gen</v>
          </cell>
        </row>
      </sheetData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wileyonlinelibrary.com/journal/jie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C11" sqref="C11"/>
    </sheetView>
  </sheetViews>
  <sheetFormatPr baseColWidth="10" defaultColWidth="10.90625" defaultRowHeight="14.5" x14ac:dyDescent="0.35"/>
  <sheetData>
    <row r="1" spans="1:13" x14ac:dyDescent="0.35">
      <c r="A1" s="99" t="s">
        <v>323</v>
      </c>
      <c r="B1" s="100"/>
      <c r="C1" s="100"/>
      <c r="D1" s="100"/>
      <c r="E1" s="100"/>
      <c r="F1" s="100"/>
      <c r="G1" s="100"/>
      <c r="H1" s="101"/>
      <c r="I1" s="101"/>
      <c r="J1" s="101"/>
      <c r="K1" s="101"/>
      <c r="L1" s="101"/>
      <c r="M1" s="101"/>
    </row>
    <row r="2" spans="1:13" x14ac:dyDescent="0.3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7.5" x14ac:dyDescent="0.35">
      <c r="A3" s="102" t="s">
        <v>324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7.5" x14ac:dyDescent="0.35">
      <c r="A4" s="102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28.5" customHeight="1" x14ac:dyDescent="0.35">
      <c r="A5" s="106" t="s">
        <v>326</v>
      </c>
      <c r="B5" s="106"/>
      <c r="C5" s="106"/>
      <c r="D5" s="106"/>
      <c r="E5" s="106"/>
      <c r="F5" s="106"/>
      <c r="G5" s="106"/>
      <c r="H5" s="106"/>
      <c r="I5" s="106"/>
      <c r="J5" s="103"/>
      <c r="K5" s="103"/>
      <c r="L5" s="103"/>
      <c r="M5" s="103"/>
    </row>
    <row r="6" spans="1:13" ht="52.5" customHeight="1" x14ac:dyDescent="0.35">
      <c r="A6" s="106"/>
      <c r="B6" s="106"/>
      <c r="C6" s="106"/>
      <c r="D6" s="106"/>
      <c r="E6" s="106"/>
      <c r="F6" s="106"/>
      <c r="G6" s="106"/>
      <c r="H6" s="106"/>
      <c r="I6" s="106"/>
    </row>
    <row r="7" spans="1:13" x14ac:dyDescent="0.3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x14ac:dyDescent="0.35">
      <c r="A8" s="107" t="s">
        <v>325</v>
      </c>
      <c r="B8" s="107"/>
      <c r="C8" s="107"/>
      <c r="D8" s="107"/>
      <c r="E8" s="107"/>
      <c r="F8" s="107"/>
      <c r="G8" s="107"/>
      <c r="H8" s="107"/>
      <c r="I8" s="104"/>
      <c r="J8" s="104"/>
      <c r="K8" s="104"/>
      <c r="L8" s="104"/>
      <c r="M8" s="104"/>
    </row>
    <row r="9" spans="1:13" x14ac:dyDescent="0.35">
      <c r="A9" s="107"/>
      <c r="B9" s="107"/>
      <c r="C9" s="107"/>
      <c r="D9" s="107"/>
      <c r="E9" s="107"/>
      <c r="F9" s="107"/>
      <c r="G9" s="107"/>
      <c r="H9" s="107"/>
      <c r="I9" s="104"/>
      <c r="J9" s="104"/>
      <c r="K9" s="104"/>
      <c r="L9" s="104"/>
      <c r="M9" s="104"/>
    </row>
    <row r="10" spans="1:13" x14ac:dyDescent="0.3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x14ac:dyDescent="0.3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3" spans="1:13" ht="15.5" x14ac:dyDescent="0.35">
      <c r="A13" s="105"/>
    </row>
  </sheetData>
  <mergeCells count="2">
    <mergeCell ref="A5:I6"/>
    <mergeCell ref="A8:H9"/>
  </mergeCells>
  <hyperlinks>
    <hyperlink ref="A1" r:id="rId1" display="2017 Journal of Industrial Ecology – www.wileyonlinelibrary.com/journal/jie" xr:uid="{00000000-0004-0000-0000-000000000000}"/>
  </hyperlinks>
  <pageMargins left="0.7" right="0.7" top="0.78740157499999996" bottom="0.78740157499999996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Q4"/>
  <sheetViews>
    <sheetView workbookViewId="0">
      <selection activeCell="J17" sqref="J17"/>
    </sheetView>
  </sheetViews>
  <sheetFormatPr baseColWidth="10" defaultColWidth="10.90625" defaultRowHeight="14.5" x14ac:dyDescent="0.35"/>
  <sheetData>
    <row r="1" spans="1:17" ht="15.5" x14ac:dyDescent="0.35">
      <c r="A1" s="93" t="s">
        <v>322</v>
      </c>
    </row>
    <row r="3" spans="1:17" s="96" customFormat="1" ht="23" x14ac:dyDescent="0.3">
      <c r="A3" s="95" t="s">
        <v>189</v>
      </c>
      <c r="B3" s="95" t="s">
        <v>190</v>
      </c>
      <c r="C3" s="95" t="s">
        <v>191</v>
      </c>
      <c r="D3" s="95" t="s">
        <v>192</v>
      </c>
      <c r="E3" s="95" t="s">
        <v>193</v>
      </c>
      <c r="F3" s="95" t="s">
        <v>194</v>
      </c>
      <c r="G3" s="95" t="s">
        <v>195</v>
      </c>
      <c r="H3" s="95" t="s">
        <v>196</v>
      </c>
      <c r="I3" s="95" t="s">
        <v>197</v>
      </c>
      <c r="J3" s="95" t="s">
        <v>198</v>
      </c>
      <c r="K3" s="95" t="s">
        <v>198</v>
      </c>
      <c r="L3" s="95" t="s">
        <v>264</v>
      </c>
      <c r="M3" s="95" t="s">
        <v>265</v>
      </c>
      <c r="N3" s="95" t="s">
        <v>266</v>
      </c>
      <c r="O3" s="95" t="s">
        <v>267</v>
      </c>
      <c r="P3" s="95" t="s">
        <v>268</v>
      </c>
      <c r="Q3" s="95" t="s">
        <v>2</v>
      </c>
    </row>
    <row r="4" spans="1:17" s="96" customFormat="1" ht="23" x14ac:dyDescent="0.3">
      <c r="A4" s="97" t="s">
        <v>199</v>
      </c>
      <c r="B4" s="98">
        <v>74.968299999999999</v>
      </c>
      <c r="C4" s="98">
        <v>200.99199999999999</v>
      </c>
      <c r="D4" s="98">
        <v>489.71300000000002</v>
      </c>
      <c r="E4" s="98">
        <v>83.5227</v>
      </c>
      <c r="F4" s="98">
        <v>402.28899999999999</v>
      </c>
      <c r="G4" s="98">
        <v>489.71300000000002</v>
      </c>
      <c r="H4" s="98">
        <v>929.11900000000003</v>
      </c>
      <c r="I4" s="98">
        <v>304.7</v>
      </c>
      <c r="J4" s="98">
        <v>546.279</v>
      </c>
      <c r="K4" s="98">
        <v>546.279</v>
      </c>
      <c r="L4" s="98">
        <v>236.453</v>
      </c>
      <c r="M4" s="98">
        <v>89.339500000000001</v>
      </c>
      <c r="N4" s="98">
        <v>79.390600000000006</v>
      </c>
      <c r="O4" s="98">
        <v>76.471500000000006</v>
      </c>
      <c r="P4" s="98">
        <v>92.261799999999994</v>
      </c>
      <c r="Q4" s="97" t="s">
        <v>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249977111117893"/>
  </sheetPr>
  <dimension ref="A1"/>
  <sheetViews>
    <sheetView workbookViewId="0">
      <selection activeCell="K23" sqref="K23"/>
    </sheetView>
  </sheetViews>
  <sheetFormatPr baseColWidth="10" defaultColWidth="10.90625" defaultRowHeight="14.5" x14ac:dyDescent="0.3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59999389629810485"/>
  </sheetPr>
  <dimension ref="A1:J62"/>
  <sheetViews>
    <sheetView zoomScale="70" zoomScaleNormal="70" workbookViewId="0">
      <selection activeCell="A28" sqref="A28"/>
    </sheetView>
  </sheetViews>
  <sheetFormatPr baseColWidth="10" defaultColWidth="10.90625" defaultRowHeight="14.5" x14ac:dyDescent="0.35"/>
  <cols>
    <col min="1" max="1" width="69.453125" customWidth="1"/>
    <col min="2" max="2" width="54.54296875" customWidth="1"/>
  </cols>
  <sheetData>
    <row r="1" spans="1:9" ht="14.4" x14ac:dyDescent="0.3">
      <c r="B1" s="3" t="s">
        <v>210</v>
      </c>
      <c r="D1" s="4"/>
      <c r="E1" s="4"/>
      <c r="F1" s="5"/>
      <c r="G1" s="6"/>
    </row>
    <row r="2" spans="1:9" ht="48" customHeight="1" x14ac:dyDescent="0.3">
      <c r="B2" s="68" t="s">
        <v>314</v>
      </c>
      <c r="D2" s="110" t="s">
        <v>303</v>
      </c>
      <c r="E2" s="110"/>
      <c r="F2" s="110" t="s">
        <v>315</v>
      </c>
      <c r="G2" s="111"/>
      <c r="H2" s="113" t="s">
        <v>316</v>
      </c>
      <c r="I2" s="113"/>
    </row>
    <row r="3" spans="1:9" ht="14.4" x14ac:dyDescent="0.3">
      <c r="B3" s="8" t="s">
        <v>117</v>
      </c>
      <c r="C3" s="9" t="s">
        <v>3</v>
      </c>
      <c r="D3" s="10">
        <f>D4</f>
        <v>0.99999999999999978</v>
      </c>
      <c r="E3" s="8">
        <f>VLOOKUP($B3,'6b_Raw_data_GFabE'!$K$3:$M$200,2,FALSE)</f>
        <v>200.99225999999999</v>
      </c>
      <c r="F3" s="10">
        <f>F4</f>
        <v>1.0075577031805136</v>
      </c>
      <c r="G3" s="8">
        <f>VLOOKUP($B3,SA_Raw_data_GFabE_Sens_linear!$K$3:$M$200,2,FALSE)</f>
        <v>202.51129999999998</v>
      </c>
      <c r="H3" s="10">
        <f>H4</f>
        <v>0.99999407937461482</v>
      </c>
      <c r="I3" s="8">
        <f>VLOOKUP($B3,SA_Raw_data_GFabE_Sens_exclus!$K$3:$M$200,2,FALSE)</f>
        <v>200.99106999999998</v>
      </c>
    </row>
    <row r="4" spans="1:9" s="7" customFormat="1" ht="14.4" x14ac:dyDescent="0.3">
      <c r="B4" s="11" t="s">
        <v>149</v>
      </c>
      <c r="D4" s="14">
        <f t="shared" ref="D4:I4" si="0">SUM(D5:D26)</f>
        <v>0.99999999999999978</v>
      </c>
      <c r="E4" s="13">
        <f t="shared" si="0"/>
        <v>200.99228081840005</v>
      </c>
      <c r="F4" s="14">
        <f t="shared" si="0"/>
        <v>1.0075577031805136</v>
      </c>
      <c r="G4" s="13">
        <f t="shared" si="0"/>
        <v>202.51132081840004</v>
      </c>
      <c r="H4" s="14">
        <f t="shared" si="0"/>
        <v>0.99999407937461482</v>
      </c>
      <c r="I4" s="13">
        <f t="shared" si="0"/>
        <v>200.99109081840004</v>
      </c>
    </row>
    <row r="5" spans="1:9" ht="14.4" x14ac:dyDescent="0.3">
      <c r="A5" s="16" t="s">
        <v>150</v>
      </c>
      <c r="B5" s="17" t="s">
        <v>12</v>
      </c>
      <c r="C5" s="17" t="s">
        <v>3</v>
      </c>
      <c r="D5" s="19">
        <f t="shared" ref="D5:D26" si="1">E5/$E$4</f>
        <v>2.9820846729011769E-2</v>
      </c>
      <c r="E5" s="17">
        <f>VLOOKUP($B5,'6b_Raw_data_GFabE'!$K$3:$M$200,2,FALSE)</f>
        <v>5.99376</v>
      </c>
      <c r="F5" s="19">
        <f t="shared" ref="F5:F26" si="2">G5/$E$4</f>
        <v>2.9820846729011769E-2</v>
      </c>
      <c r="G5" s="17">
        <f>VLOOKUP($B5,SA_Raw_data_GFabE_Sens_linear!$K$3:$M$200,2,FALSE)</f>
        <v>5.99376</v>
      </c>
      <c r="H5" s="19">
        <f t="shared" ref="H5:H26" si="3">I5/$E$4</f>
        <v>2.9820846729011769E-2</v>
      </c>
      <c r="I5" s="17">
        <f>VLOOKUP($B5,SA_Raw_data_GFabE_Sens_exclus!$K$3:$M$200,2,FALSE)</f>
        <v>5.99376</v>
      </c>
    </row>
    <row r="6" spans="1:9" ht="14.4" x14ac:dyDescent="0.3">
      <c r="A6" s="16" t="s">
        <v>151</v>
      </c>
      <c r="B6" s="17" t="s">
        <v>22</v>
      </c>
      <c r="C6" s="17" t="s">
        <v>3</v>
      </c>
      <c r="D6" s="18">
        <f t="shared" si="1"/>
        <v>1.2053696739672062E-3</v>
      </c>
      <c r="E6" s="17">
        <f>VLOOKUP($B6,'6b_Raw_data_GFabE'!$K$3:$M$200,2,FALSE)</f>
        <v>0.24227000000000001</v>
      </c>
      <c r="F6" s="18">
        <f t="shared" si="2"/>
        <v>1.2053696739672062E-3</v>
      </c>
      <c r="G6" s="17">
        <f>VLOOKUP($B6,SA_Raw_data_GFabE_Sens_linear!$K$3:$M$200,2,FALSE)</f>
        <v>0.24227000000000001</v>
      </c>
      <c r="H6" s="18">
        <f t="shared" si="3"/>
        <v>1.2053696739672062E-3</v>
      </c>
      <c r="I6" s="17">
        <f>VLOOKUP($B6,SA_Raw_data_GFabE_Sens_exclus!$K$3:$M$200,2,FALSE)</f>
        <v>0.24227000000000001</v>
      </c>
    </row>
    <row r="7" spans="1:9" ht="19.75" customHeight="1" x14ac:dyDescent="0.3">
      <c r="A7" s="16" t="s">
        <v>152</v>
      </c>
      <c r="B7" s="17" t="s">
        <v>6</v>
      </c>
      <c r="C7" s="17" t="s">
        <v>3</v>
      </c>
      <c r="D7" s="18">
        <f t="shared" si="1"/>
        <v>0.20630931611481021</v>
      </c>
      <c r="E7" s="17">
        <f>VLOOKUP($B7,'6b_Raw_data_GFabE'!$K$3:$M$200,2,FALSE)</f>
        <v>41.46658</v>
      </c>
      <c r="F7" s="18">
        <f t="shared" si="2"/>
        <v>0.20630931611481021</v>
      </c>
      <c r="G7" s="17">
        <f>VLOOKUP($B7,SA_Raw_data_GFabE_Sens_linear!$K$3:$M$200,2,FALSE)</f>
        <v>41.46658</v>
      </c>
      <c r="H7" s="18">
        <f t="shared" si="3"/>
        <v>0.20630931611481021</v>
      </c>
      <c r="I7" s="17">
        <f>VLOOKUP($B7,SA_Raw_data_GFabE_Sens_exclus!$K$3:$M$200,2,FALSE)</f>
        <v>41.46658</v>
      </c>
    </row>
    <row r="8" spans="1:9" ht="14.4" x14ac:dyDescent="0.3">
      <c r="A8" s="16" t="s">
        <v>153</v>
      </c>
      <c r="B8" s="17" t="s">
        <v>63</v>
      </c>
      <c r="C8" s="17" t="s">
        <v>3</v>
      </c>
      <c r="D8" s="18">
        <f t="shared" si="1"/>
        <v>2.467452968744055E-2</v>
      </c>
      <c r="E8" s="17">
        <f>VLOOKUP($B8,'6b_Raw_data_GFabE'!$K$3:$M$200,2,FALSE)</f>
        <v>4.95939</v>
      </c>
      <c r="F8" s="18">
        <f t="shared" si="2"/>
        <v>2.467452968744055E-2</v>
      </c>
      <c r="G8" s="17">
        <f>VLOOKUP($B8,SA_Raw_data_GFabE_Sens_linear!$K$3:$M$200,2,FALSE)</f>
        <v>4.95939</v>
      </c>
      <c r="H8" s="18">
        <f t="shared" si="3"/>
        <v>2.467452968744055E-2</v>
      </c>
      <c r="I8" s="17">
        <f>VLOOKUP($B8,SA_Raw_data_GFabE_Sens_exclus!$K$3:$M$200,2,FALSE)</f>
        <v>4.95939</v>
      </c>
    </row>
    <row r="9" spans="1:9" x14ac:dyDescent="0.35">
      <c r="A9" s="16" t="s">
        <v>154</v>
      </c>
      <c r="B9" s="17" t="s">
        <v>40</v>
      </c>
      <c r="C9" s="17" t="s">
        <v>3</v>
      </c>
      <c r="D9" s="18">
        <f t="shared" si="1"/>
        <v>1.6988164849400609E-2</v>
      </c>
      <c r="E9" s="17">
        <f>VLOOKUP($B9,'6b_Raw_data_GFabE'!$K$3:$M$200,2,FALSE)</f>
        <v>3.4144899999999998</v>
      </c>
      <c r="F9" s="18">
        <f t="shared" si="2"/>
        <v>1.6988164849400609E-2</v>
      </c>
      <c r="G9" s="17">
        <f>VLOOKUP($B9,SA_Raw_data_GFabE_Sens_linear!$K$3:$M$200,2,FALSE)</f>
        <v>3.4144899999999998</v>
      </c>
      <c r="H9" s="18">
        <f t="shared" si="3"/>
        <v>1.6988164849400609E-2</v>
      </c>
      <c r="I9" s="17">
        <f>VLOOKUP($B9,SA_Raw_data_GFabE_Sens_exclus!$K$3:$M$200,2,FALSE)</f>
        <v>3.4144899999999998</v>
      </c>
    </row>
    <row r="10" spans="1:9" x14ac:dyDescent="0.35">
      <c r="A10" s="16" t="s">
        <v>155</v>
      </c>
      <c r="B10" s="17" t="s">
        <v>51</v>
      </c>
      <c r="C10" s="17" t="s">
        <v>3</v>
      </c>
      <c r="D10" s="18">
        <f t="shared" si="1"/>
        <v>9.9822241522437936E-3</v>
      </c>
      <c r="E10" s="17">
        <f>VLOOKUP($B10,'6b_Raw_data_GFabE'!$K$3:$M$200,2,FALSE)</f>
        <v>2.0063499999999999</v>
      </c>
      <c r="F10" s="18">
        <f t="shared" si="2"/>
        <v>9.9822241522437936E-3</v>
      </c>
      <c r="G10" s="17">
        <f>VLOOKUP($B10,SA_Raw_data_GFabE_Sens_linear!$K$3:$M$200,2,FALSE)</f>
        <v>2.0063499999999999</v>
      </c>
      <c r="H10" s="18">
        <f t="shared" si="3"/>
        <v>9.9822241522437936E-3</v>
      </c>
      <c r="I10" s="17">
        <f>VLOOKUP($B10,SA_Raw_data_GFabE_Sens_exclus!$K$3:$M$200,2,FALSE)</f>
        <v>2.0063499999999999</v>
      </c>
    </row>
    <row r="11" spans="1:9" x14ac:dyDescent="0.35">
      <c r="A11" s="16" t="s">
        <v>156</v>
      </c>
      <c r="B11" s="20" t="s">
        <v>111</v>
      </c>
      <c r="C11" s="17" t="s">
        <v>3</v>
      </c>
      <c r="D11" s="18">
        <f t="shared" si="1"/>
        <v>1.9069289548801042E-2</v>
      </c>
      <c r="E11" s="17">
        <f>VLOOKUP($B11,'6b_Raw_data_GFabE'!$K$3:$M$200,2,FALSE)</f>
        <v>3.8327800000000001</v>
      </c>
      <c r="F11" s="18">
        <f t="shared" si="2"/>
        <v>1.9069289548801042E-2</v>
      </c>
      <c r="G11" s="17">
        <f>VLOOKUP($B11,SA_Raw_data_GFabE_Sens_linear!$K$3:$M$200,2,FALSE)</f>
        <v>3.8327800000000001</v>
      </c>
      <c r="H11" s="18">
        <f t="shared" si="3"/>
        <v>1.9069289548801042E-2</v>
      </c>
      <c r="I11" s="17">
        <f>VLOOKUP($B11,SA_Raw_data_GFabE_Sens_exclus!$K$3:$M$200,2,FALSE)</f>
        <v>3.8327800000000001</v>
      </c>
    </row>
    <row r="12" spans="1:9" x14ac:dyDescent="0.35">
      <c r="A12" s="16" t="s">
        <v>157</v>
      </c>
      <c r="B12" s="17" t="s">
        <v>114</v>
      </c>
      <c r="C12" s="17" t="s">
        <v>3</v>
      </c>
      <c r="D12" s="18">
        <f t="shared" si="1"/>
        <v>5.3824952659622823E-8</v>
      </c>
      <c r="E12" s="17">
        <f>VLOOKUP($B12,'6b_Raw_data_GFabE'!$K$3:$M$200,2,FALSE)</f>
        <v>1.08184E-5</v>
      </c>
      <c r="F12" s="18">
        <f t="shared" si="2"/>
        <v>5.3824952659622823E-8</v>
      </c>
      <c r="G12" s="17">
        <f>VLOOKUP($B12,SA_Raw_data_GFabE_Sens_linear!$K$3:$M$200,2,FALSE)</f>
        <v>1.08184E-5</v>
      </c>
      <c r="H12" s="18">
        <f t="shared" si="3"/>
        <v>5.3824952659622823E-8</v>
      </c>
      <c r="I12" s="17">
        <f>VLOOKUP($B12,SA_Raw_data_GFabE_Sens_exclus!$K$3:$M$200,2,FALSE)</f>
        <v>1.08184E-5</v>
      </c>
    </row>
    <row r="13" spans="1:9" s="3" customFormat="1" x14ac:dyDescent="0.35">
      <c r="A13" s="21" t="s">
        <v>158</v>
      </c>
      <c r="B13" s="22" t="s">
        <v>122</v>
      </c>
      <c r="C13" s="22" t="s">
        <v>3</v>
      </c>
      <c r="D13" s="24">
        <f t="shared" si="1"/>
        <v>0.21344252538116701</v>
      </c>
      <c r="E13" s="22">
        <f>VLOOKUP($B13,'6b_Raw_data_GFabE'!$K$3:$M$200,2,FALSE)</f>
        <v>42.900300000000001</v>
      </c>
      <c r="F13" s="24">
        <f t="shared" si="2"/>
        <v>0.21344252538116701</v>
      </c>
      <c r="G13" s="22">
        <f>VLOOKUP($B13,SA_Raw_data_GFabE_Sens_linear!$K$3:$M$200,2,FALSE)</f>
        <v>42.900300000000001</v>
      </c>
      <c r="H13" s="24">
        <f t="shared" si="3"/>
        <v>0.21344252538116701</v>
      </c>
      <c r="I13" s="22">
        <f>VLOOKUP($B13,SA_Raw_data_GFabE_Sens_exclus!$K$3:$M$200,2,FALSE)</f>
        <v>42.900300000000001</v>
      </c>
    </row>
    <row r="14" spans="1:9" s="3" customFormat="1" x14ac:dyDescent="0.35">
      <c r="A14" s="48" t="s">
        <v>159</v>
      </c>
      <c r="B14" s="49" t="s">
        <v>123</v>
      </c>
      <c r="C14" s="49" t="s">
        <v>3</v>
      </c>
      <c r="D14" s="66">
        <f t="shared" si="1"/>
        <v>5.920625384987722E-6</v>
      </c>
      <c r="E14" s="49">
        <f>VLOOKUP($B14,'6b_Raw_data_GFabE'!$K$3:$M$200,2,FALSE)</f>
        <v>1.1900000000000001E-3</v>
      </c>
      <c r="F14" s="67">
        <f t="shared" si="2"/>
        <v>6.7193127741071159E-3</v>
      </c>
      <c r="G14" s="68">
        <f>VLOOKUP($B14,SA_Raw_data_GFabE_Sens_linear!$K$3:$M$200,2,FALSE)</f>
        <v>1.35053</v>
      </c>
      <c r="H14" s="67">
        <f t="shared" si="3"/>
        <v>0</v>
      </c>
      <c r="I14" s="68">
        <f>VLOOKUP($B14,SA_Raw_data_GFabE_Sens_exclus!$K$3:$M$200,2,FALSE)</f>
        <v>0</v>
      </c>
    </row>
    <row r="15" spans="1:9" s="3" customFormat="1" x14ac:dyDescent="0.35">
      <c r="A15" s="21" t="s">
        <v>160</v>
      </c>
      <c r="B15" s="22" t="s">
        <v>120</v>
      </c>
      <c r="C15" s="22" t="s">
        <v>3</v>
      </c>
      <c r="D15" s="24">
        <f t="shared" si="1"/>
        <v>0.25613103045740038</v>
      </c>
      <c r="E15" s="22">
        <f>VLOOKUP($B15,'6b_Raw_data_GFabE'!$K$3:$M$200,2,FALSE)</f>
        <v>51.480359999999997</v>
      </c>
      <c r="F15" s="24">
        <f t="shared" si="2"/>
        <v>0.25613103045740038</v>
      </c>
      <c r="G15" s="22">
        <f>VLOOKUP($B15,SA_Raw_data_GFabE_Sens_linear!$K$3:$M$200,2,FALSE)</f>
        <v>51.480359999999997</v>
      </c>
      <c r="H15" s="24">
        <f t="shared" si="3"/>
        <v>0.25613103045740038</v>
      </c>
      <c r="I15" s="22">
        <f>VLOOKUP($B15,SA_Raw_data_GFabE_Sens_exclus!$K$3:$M$200,2,FALSE)</f>
        <v>51.480359999999997</v>
      </c>
    </row>
    <row r="16" spans="1:9" s="3" customFormat="1" x14ac:dyDescent="0.35">
      <c r="A16" s="21" t="s">
        <v>161</v>
      </c>
      <c r="B16" s="22" t="s">
        <v>10</v>
      </c>
      <c r="C16" s="22" t="s">
        <v>3</v>
      </c>
      <c r="D16" s="24">
        <f t="shared" si="1"/>
        <v>0.18560220247316536</v>
      </c>
      <c r="E16" s="22">
        <f>VLOOKUP($B16,'6b_Raw_data_GFabE'!$K$3:$M$200,2,FALSE)</f>
        <v>37.304609999999997</v>
      </c>
      <c r="F16" s="24">
        <f t="shared" si="2"/>
        <v>0.18560220247316536</v>
      </c>
      <c r="G16" s="22">
        <f>VLOOKUP($B16,SA_Raw_data_GFabE_Sens_linear!$K$3:$M$200,2,FALSE)</f>
        <v>37.304609999999997</v>
      </c>
      <c r="H16" s="24">
        <f t="shared" si="3"/>
        <v>0.18560220247316536</v>
      </c>
      <c r="I16" s="22">
        <f>VLOOKUP($B16,SA_Raw_data_GFabE_Sens_exclus!$K$3:$M$200,2,FALSE)</f>
        <v>37.304609999999997</v>
      </c>
    </row>
    <row r="17" spans="1:9" x14ac:dyDescent="0.35">
      <c r="A17" s="21" t="s">
        <v>162</v>
      </c>
      <c r="B17" s="22" t="s">
        <v>125</v>
      </c>
      <c r="C17" s="22" t="s">
        <v>3</v>
      </c>
      <c r="D17" s="24">
        <f t="shared" si="1"/>
        <v>7.4241657138476283E-4</v>
      </c>
      <c r="E17" s="22">
        <f>VLOOKUP($B17,'6b_Raw_data_GFabE'!$K$3:$M$200,2,FALSE)</f>
        <v>0.14921999999999999</v>
      </c>
      <c r="F17" s="24">
        <f t="shared" si="2"/>
        <v>7.4241657138476283E-4</v>
      </c>
      <c r="G17" s="22">
        <f>VLOOKUP($B17,SA_Raw_data_GFabE_Sens_linear!$K$3:$M$200,2,FALSE)</f>
        <v>0.14921999999999999</v>
      </c>
      <c r="H17" s="24">
        <f t="shared" si="3"/>
        <v>7.4241657138476283E-4</v>
      </c>
      <c r="I17" s="22">
        <f>VLOOKUP($B17,SA_Raw_data_GFabE_Sens_exclus!$K$3:$M$200,2,FALSE)</f>
        <v>0.14921999999999999</v>
      </c>
    </row>
    <row r="18" spans="1:9" s="3" customFormat="1" x14ac:dyDescent="0.35">
      <c r="A18" s="48" t="s">
        <v>163</v>
      </c>
      <c r="B18" s="49" t="s">
        <v>126</v>
      </c>
      <c r="C18" s="49" t="s">
        <v>3</v>
      </c>
      <c r="D18" s="23">
        <f t="shared" si="1"/>
        <v>2.1692375360123082E-5</v>
      </c>
      <c r="E18" s="49">
        <f>VLOOKUP($B18,'6b_Raw_data_GFabE'!$K$3:$M$200,2,FALSE)</f>
        <v>4.3600000000000002E-3</v>
      </c>
      <c r="F18" s="69">
        <f t="shared" si="2"/>
        <v>2.5194997436620015E-4</v>
      </c>
      <c r="G18" s="68">
        <f>VLOOKUP($B18,SA_Raw_data_GFabE_Sens_linear!$K$3:$M$200,2,FALSE)</f>
        <v>5.0639999999999998E-2</v>
      </c>
      <c r="H18" s="24">
        <f t="shared" si="3"/>
        <v>2.1692375360123082E-5</v>
      </c>
      <c r="I18" s="22">
        <f>VLOOKUP($B18,SA_Raw_data_GFabE_Sens_exclus!$K$3:$M$200,2,FALSE)</f>
        <v>4.3600000000000002E-3</v>
      </c>
    </row>
    <row r="19" spans="1:9" x14ac:dyDescent="0.35">
      <c r="A19" s="21" t="s">
        <v>164</v>
      </c>
      <c r="B19" s="22" t="s">
        <v>130</v>
      </c>
      <c r="C19" s="22" t="s">
        <v>3</v>
      </c>
      <c r="D19" s="24">
        <f t="shared" si="1"/>
        <v>2.3680511413771057E-3</v>
      </c>
      <c r="E19" s="22">
        <f>VLOOKUP($B19,'6b_Raw_data_GFabE'!$K$3:$M$200,2,FALSE)</f>
        <v>0.47595999999999999</v>
      </c>
      <c r="F19" s="24">
        <f t="shared" si="2"/>
        <v>2.3680511413771057E-3</v>
      </c>
      <c r="G19" s="22">
        <f>VLOOKUP($B19,SA_Raw_data_GFabE_Sens_linear!$K$3:$M$200,2,FALSE)</f>
        <v>0.47595999999999999</v>
      </c>
      <c r="H19" s="24">
        <f t="shared" si="3"/>
        <v>2.3680511413771057E-3</v>
      </c>
      <c r="I19" s="22">
        <f>VLOOKUP($B19,SA_Raw_data_GFabE_Sens_exclus!$K$3:$M$200,2,FALSE)</f>
        <v>0.47595999999999999</v>
      </c>
    </row>
    <row r="20" spans="1:9" x14ac:dyDescent="0.35">
      <c r="A20" s="21" t="s">
        <v>165</v>
      </c>
      <c r="B20" s="22" t="s">
        <v>129</v>
      </c>
      <c r="C20" s="22" t="s">
        <v>3</v>
      </c>
      <c r="D20" s="24">
        <f t="shared" si="1"/>
        <v>1.6777758759038315E-3</v>
      </c>
      <c r="E20" s="22">
        <f>VLOOKUP($B20,'6b_Raw_data_GFabE'!$K$3:$M$200,2,FALSE)</f>
        <v>0.33722000000000002</v>
      </c>
      <c r="F20" s="24">
        <f t="shared" si="2"/>
        <v>1.6777758759038315E-3</v>
      </c>
      <c r="G20" s="22">
        <f>VLOOKUP($B20,SA_Raw_data_GFabE_Sens_linear!$K$3:$M$200,2,FALSE)</f>
        <v>0.33722000000000002</v>
      </c>
      <c r="H20" s="24">
        <f t="shared" si="3"/>
        <v>1.6777758759038315E-3</v>
      </c>
      <c r="I20" s="22">
        <f>VLOOKUP($B20,SA_Raw_data_GFabE_Sens_exclus!$K$3:$M$200,2,FALSE)</f>
        <v>0.33722000000000002</v>
      </c>
    </row>
    <row r="21" spans="1:9" x14ac:dyDescent="0.35">
      <c r="A21" s="21" t="s">
        <v>166</v>
      </c>
      <c r="B21" s="22" t="s">
        <v>167</v>
      </c>
      <c r="C21" s="22" t="s">
        <v>3</v>
      </c>
      <c r="D21" s="24">
        <f t="shared" si="1"/>
        <v>3.7120828569238141E-4</v>
      </c>
      <c r="E21" s="22">
        <f>VLOOKUP($B21,'6b_Raw_data_GFabE'!$K$3:$M$200,2,FALSE)</f>
        <v>7.4609999999999996E-2</v>
      </c>
      <c r="F21" s="24">
        <f t="shared" si="2"/>
        <v>3.7120828569238141E-4</v>
      </c>
      <c r="G21" s="22">
        <f>VLOOKUP($B21,SA_Raw_data_GFabE_Sens_linear!$K$3:$M$200,2,FALSE)</f>
        <v>7.4609999999999996E-2</v>
      </c>
      <c r="H21" s="24">
        <f t="shared" si="3"/>
        <v>3.7120828569238141E-4</v>
      </c>
      <c r="I21" s="22">
        <f>VLOOKUP($B21,SA_Raw_data_GFabE_Sens_exclus!$K$3:$M$200,2,FALSE)</f>
        <v>7.4609999999999996E-2</v>
      </c>
    </row>
    <row r="22" spans="1:9" x14ac:dyDescent="0.35">
      <c r="A22" s="21" t="s">
        <v>168</v>
      </c>
      <c r="B22" s="22" t="s">
        <v>169</v>
      </c>
      <c r="C22" s="22" t="s">
        <v>3</v>
      </c>
      <c r="D22" s="24">
        <f t="shared" si="1"/>
        <v>2.4847819924549059E-2</v>
      </c>
      <c r="E22" s="22">
        <f>VLOOKUP($B22,'6b_Raw_data_GFabE'!$K$3:$M$200,2,FALSE)</f>
        <v>4.9942200000000003</v>
      </c>
      <c r="F22" s="24">
        <f t="shared" si="2"/>
        <v>2.4847819924549059E-2</v>
      </c>
      <c r="G22" s="22">
        <f>VLOOKUP($B22,SA_Raw_data_GFabE_Sens_linear!$K$3:$M$200,2,FALSE)</f>
        <v>4.9942200000000003</v>
      </c>
      <c r="H22" s="24">
        <f t="shared" si="3"/>
        <v>2.4847819924549059E-2</v>
      </c>
      <c r="I22" s="22">
        <f>VLOOKUP($B22,SA_Raw_data_GFabE_Sens_exclus!$K$3:$M$200,2,FALSE)</f>
        <v>4.9942200000000003</v>
      </c>
    </row>
    <row r="23" spans="1:9" x14ac:dyDescent="0.35">
      <c r="A23" s="21" t="s">
        <v>170</v>
      </c>
      <c r="B23" s="22" t="s">
        <v>171</v>
      </c>
      <c r="C23" s="22" t="s">
        <v>3</v>
      </c>
      <c r="D23" s="24">
        <f t="shared" si="1"/>
        <v>6.6816993893083695E-3</v>
      </c>
      <c r="E23" s="22">
        <f>VLOOKUP($B23,'6b_Raw_data_GFabE'!$K$3:$M$200,2,FALSE)</f>
        <v>1.34297</v>
      </c>
      <c r="F23" s="24">
        <f t="shared" si="2"/>
        <v>6.6816993893083695E-3</v>
      </c>
      <c r="G23" s="22">
        <f>VLOOKUP($B23,SA_Raw_data_GFabE_Sens_linear!$K$3:$M$200,2,FALSE)</f>
        <v>1.34297</v>
      </c>
      <c r="H23" s="24">
        <f t="shared" si="3"/>
        <v>6.6816993893083695E-3</v>
      </c>
      <c r="I23" s="22">
        <f>VLOOKUP($B23,SA_Raw_data_GFabE_Sens_exclus!$K$3:$M$200,2,FALSE)</f>
        <v>1.34297</v>
      </c>
    </row>
    <row r="24" spans="1:9" s="3" customFormat="1" x14ac:dyDescent="0.35">
      <c r="A24" s="48" t="s">
        <v>172</v>
      </c>
      <c r="B24" s="49" t="s">
        <v>173</v>
      </c>
      <c r="C24" s="49" t="s">
        <v>3</v>
      </c>
      <c r="D24" s="23">
        <f t="shared" si="1"/>
        <v>4.3384750720246164E-5</v>
      </c>
      <c r="E24" s="49">
        <f>VLOOKUP($B24,'6b_Raw_data_GFabE'!$K$3:$M$200,2,FALSE)</f>
        <v>8.7200000000000003E-3</v>
      </c>
      <c r="F24" s="69">
        <f t="shared" si="2"/>
        <v>5.0394970188689611E-4</v>
      </c>
      <c r="G24" s="68">
        <f>VLOOKUP($B24,SA_Raw_data_GFabE_Sens_linear!$K$3:$M$200,2,FALSE)</f>
        <v>0.10129000000000001</v>
      </c>
      <c r="H24" s="24">
        <f t="shared" si="3"/>
        <v>4.3384750720246164E-5</v>
      </c>
      <c r="I24" s="22">
        <f>VLOOKUP($B24,SA_Raw_data_GFabE_Sens_exclus!$K$3:$M$200,2,FALSE)</f>
        <v>8.7200000000000003E-3</v>
      </c>
    </row>
    <row r="25" spans="1:9" x14ac:dyDescent="0.35">
      <c r="A25" s="21" t="s">
        <v>174</v>
      </c>
      <c r="B25" s="22" t="s">
        <v>146</v>
      </c>
      <c r="C25" s="22" t="s">
        <v>3</v>
      </c>
      <c r="D25" s="24">
        <f t="shared" si="1"/>
        <v>0</v>
      </c>
      <c r="E25" s="22">
        <f>VLOOKUP($B25,'6b_Raw_data_GFabE'!$K$3:$M$200,2,FALSE)</f>
        <v>0</v>
      </c>
      <c r="F25" s="24">
        <f t="shared" si="2"/>
        <v>0</v>
      </c>
      <c r="G25" s="22">
        <f>VLOOKUP($B25,SA_Raw_data_GFabE_Sens_linear!$K$3:$M$200,2,FALSE)</f>
        <v>0</v>
      </c>
      <c r="H25" s="24">
        <f t="shared" si="3"/>
        <v>0</v>
      </c>
      <c r="I25" s="22">
        <f>VLOOKUP($B25,SA_Raw_data_GFabE_Sens_exclus!$K$3:$M$200,2,FALSE)</f>
        <v>0</v>
      </c>
    </row>
    <row r="26" spans="1:9" s="3" customFormat="1" x14ac:dyDescent="0.35">
      <c r="A26" s="48" t="s">
        <v>175</v>
      </c>
      <c r="B26" s="49" t="s">
        <v>143</v>
      </c>
      <c r="C26" s="49" t="s">
        <v>3</v>
      </c>
      <c r="D26" s="23">
        <f t="shared" si="1"/>
        <v>1.4478167958247285E-5</v>
      </c>
      <c r="E26" s="49">
        <f>VLOOKUP($B26,'6b_Raw_data_GFabE'!$K$3:$M$200,2,FALSE)</f>
        <v>2.9099999999999998E-3</v>
      </c>
      <c r="F26" s="69">
        <f t="shared" si="2"/>
        <v>1.6796664957746679E-4</v>
      </c>
      <c r="G26" s="68">
        <f>VLOOKUP($B26,SA_Raw_data_GFabE_Sens_linear!$K$3:$M$200,2,FALSE)</f>
        <v>3.3759999999999998E-2</v>
      </c>
      <c r="H26" s="24">
        <f t="shared" si="3"/>
        <v>1.4478167958247285E-5</v>
      </c>
      <c r="I26" s="22">
        <f>VLOOKUP($B26,SA_Raw_data_GFabE_Sens_exclus!$K$3:$M$200,2,FALSE)</f>
        <v>2.9099999999999998E-3</v>
      </c>
    </row>
    <row r="27" spans="1:9" x14ac:dyDescent="0.35">
      <c r="B27" s="72" t="s">
        <v>118</v>
      </c>
      <c r="C27" s="72" t="s">
        <v>3</v>
      </c>
      <c r="D27" s="70">
        <f t="shared" ref="D27:D32" si="4">E27/E$3</f>
        <v>0.68697202568894955</v>
      </c>
      <c r="E27" s="71">
        <f>VLOOKUP($B27,'6b_Raw_data_GFabE'!$K$3:$M$200,2,FALSE)</f>
        <v>138.07606000000001</v>
      </c>
      <c r="F27" s="70">
        <f t="shared" ref="F27:F32" si="5">G27/G$3</f>
        <v>0.68848207482742962</v>
      </c>
      <c r="G27" s="71">
        <f>VLOOKUP($B27,SA_Raw_data_GFabE_Sens_linear!$K$3:$M$200,2,FALSE)</f>
        <v>139.42540000000002</v>
      </c>
      <c r="H27" s="70">
        <f t="shared" ref="H27:H32" si="6">I27/I$3</f>
        <v>0.68697017235641378</v>
      </c>
      <c r="I27" s="71">
        <f>VLOOKUP($B27,SA_Raw_data_GFabE_Sens_exclus!$K$3:$M$200,2,FALSE)</f>
        <v>138.07487</v>
      </c>
    </row>
    <row r="28" spans="1:9" x14ac:dyDescent="0.35">
      <c r="A28" s="1">
        <f>D15+D16</f>
        <v>0.44173323293056577</v>
      </c>
      <c r="B28" s="72" t="s">
        <v>127</v>
      </c>
      <c r="C28" s="72" t="s">
        <v>3</v>
      </c>
      <c r="D28" s="70">
        <f t="shared" si="4"/>
        <v>0.21035516492028103</v>
      </c>
      <c r="E28" s="72">
        <f>VLOOKUP($B28,'6b_Raw_data_GFabE'!$K$3:$M$200,2,FALSE)</f>
        <v>42.279760000000003</v>
      </c>
      <c r="F28" s="70">
        <f t="shared" si="5"/>
        <v>0.20877728798343603</v>
      </c>
      <c r="G28" s="72">
        <f>VLOOKUP($B28,SA_Raw_data_GFabE_Sens_linear!$K$3:$M$200,2,FALSE)</f>
        <v>42.279760000000003</v>
      </c>
      <c r="H28" s="70">
        <f t="shared" si="6"/>
        <v>0.21035641036191313</v>
      </c>
      <c r="I28" s="72">
        <f>VLOOKUP($B28,SA_Raw_data_GFabE_Sens_exclus!$K$3:$M$200,2,FALSE)</f>
        <v>42.279760000000003</v>
      </c>
    </row>
    <row r="29" spans="1:9" x14ac:dyDescent="0.35">
      <c r="A29" s="29"/>
      <c r="B29" s="72" t="s">
        <v>134</v>
      </c>
      <c r="C29" s="72" t="s">
        <v>3</v>
      </c>
      <c r="D29" s="70">
        <f t="shared" si="4"/>
        <v>2.468901041263977E-2</v>
      </c>
      <c r="E29" s="72">
        <f>VLOOKUP($B29,'6b_Raw_data_GFabE'!$K$3:$M$200,2,FALSE)</f>
        <v>4.9622999999999999</v>
      </c>
      <c r="F29" s="70">
        <f t="shared" si="5"/>
        <v>2.4503817811648045E-2</v>
      </c>
      <c r="G29" s="72">
        <f>VLOOKUP($B29,SA_Raw_data_GFabE_Sens_linear!$K$3:$M$200,2,FALSE)</f>
        <v>4.9622999999999999</v>
      </c>
      <c r="H29" s="70">
        <f t="shared" si="6"/>
        <v>2.468915658790214E-2</v>
      </c>
      <c r="I29" s="72">
        <f>VLOOKUP($B29,SA_Raw_data_GFabE_Sens_exclus!$K$3:$M$200,2,FALSE)</f>
        <v>4.9622999999999999</v>
      </c>
    </row>
    <row r="30" spans="1:9" x14ac:dyDescent="0.35">
      <c r="A30" s="1"/>
      <c r="B30" s="72" t="s">
        <v>131</v>
      </c>
      <c r="C30" s="72" t="s">
        <v>3</v>
      </c>
      <c r="D30" s="70">
        <f t="shared" si="4"/>
        <v>5.8914457701007991E-2</v>
      </c>
      <c r="E30" s="72">
        <f>VLOOKUP($B30,'6b_Raw_data_GFabE'!$K$3:$M$200,2,FALSE)</f>
        <v>11.84135</v>
      </c>
      <c r="F30" s="70">
        <f t="shared" si="5"/>
        <v>5.8472539557051888E-2</v>
      </c>
      <c r="G30" s="72">
        <f>VLOOKUP($B30,SA_Raw_data_GFabE_Sens_linear!$K$3:$M$200,2,FALSE)</f>
        <v>11.84135</v>
      </c>
      <c r="H30" s="70">
        <f t="shared" si="6"/>
        <v>5.8914806513543125E-2</v>
      </c>
      <c r="I30" s="72">
        <f>VLOOKUP($B30,SA_Raw_data_GFabE_Sens_exclus!$K$3:$M$200,2,FALSE)</f>
        <v>11.84135</v>
      </c>
    </row>
    <row r="31" spans="1:9" x14ac:dyDescent="0.35">
      <c r="B31" s="72" t="s">
        <v>110</v>
      </c>
      <c r="C31" s="72" t="s">
        <v>3</v>
      </c>
      <c r="D31" s="70">
        <f t="shared" si="4"/>
        <v>1.9069291523962167E-2</v>
      </c>
      <c r="E31" s="72">
        <f>VLOOKUP($B31,'6b_Raw_data_GFabE'!$K$3:$M$200,2,FALSE)</f>
        <v>3.8327800000000001</v>
      </c>
      <c r="F31" s="70">
        <f t="shared" si="5"/>
        <v>1.8926252510353746E-2</v>
      </c>
      <c r="G31" s="72">
        <f>VLOOKUP($B31,SA_Raw_data_GFabE_Sens_linear!$K$3:$M$200,2,FALSE)</f>
        <v>3.8327800000000001</v>
      </c>
      <c r="H31" s="70">
        <f t="shared" si="6"/>
        <v>1.9069404426773788E-2</v>
      </c>
      <c r="I31" s="72">
        <f>VLOOKUP($B31,SA_Raw_data_GFabE_Sens_exclus!$K$3:$M$200,2,FALSE)</f>
        <v>3.8327800000000001</v>
      </c>
    </row>
    <row r="32" spans="1:9" x14ac:dyDescent="0.35">
      <c r="B32" s="72" t="s">
        <v>144</v>
      </c>
      <c r="C32" s="72" t="s">
        <v>3</v>
      </c>
      <c r="D32" s="70">
        <f t="shared" si="4"/>
        <v>5.3824958234710137E-8</v>
      </c>
      <c r="E32" s="72">
        <f>VLOOKUP($B32,'6b_Raw_data_GFabE'!$K$3:$M$200,2,FALSE)</f>
        <v>1.08184E-5</v>
      </c>
      <c r="F32" s="70">
        <f t="shared" si="5"/>
        <v>5.3421216495079536E-8</v>
      </c>
      <c r="G32" s="72">
        <f>VLOOKUP($B32,SA_Raw_data_GFabE_Sens_linear!$K$3:$M$200,2,FALSE)</f>
        <v>1.08184E-5</v>
      </c>
      <c r="H32" s="70">
        <f t="shared" si="6"/>
        <v>5.3825276914043996E-8</v>
      </c>
      <c r="I32" s="72">
        <f>VLOOKUP($B32,SA_Raw_data_GFabE_Sens_exclus!$K$3:$M$200,2,FALSE)</f>
        <v>1.08184E-5</v>
      </c>
    </row>
    <row r="33" spans="1:9" x14ac:dyDescent="0.35">
      <c r="A33" t="s">
        <v>211</v>
      </c>
      <c r="B33" s="17" t="s">
        <v>176</v>
      </c>
      <c r="C33" s="46"/>
      <c r="D33" s="74">
        <f t="shared" ref="D33:I33" si="7">SUM(D5:D12)</f>
        <v>0.30804979458062787</v>
      </c>
      <c r="E33" s="20">
        <f t="shared" si="7"/>
        <v>61.915630818399997</v>
      </c>
      <c r="F33" s="74">
        <f t="shared" si="7"/>
        <v>0.30804979458062787</v>
      </c>
      <c r="G33" s="20">
        <f t="shared" si="7"/>
        <v>61.915630818399997</v>
      </c>
      <c r="H33" s="74">
        <f t="shared" si="7"/>
        <v>0.30804979458062787</v>
      </c>
      <c r="I33" s="20">
        <f t="shared" si="7"/>
        <v>61.915630818399997</v>
      </c>
    </row>
    <row r="34" spans="1:9" x14ac:dyDescent="0.35">
      <c r="B34" s="22" t="s">
        <v>177</v>
      </c>
      <c r="C34" s="47"/>
      <c r="D34" s="61">
        <f t="shared" ref="D34:I34" si="8">SUM(D13:D26)</f>
        <v>0.69195020541937191</v>
      </c>
      <c r="E34" s="47">
        <f t="shared" si="8"/>
        <v>139.07665000000006</v>
      </c>
      <c r="F34" s="61">
        <f t="shared" si="8"/>
        <v>0.69950790859988587</v>
      </c>
      <c r="G34" s="47">
        <f t="shared" si="8"/>
        <v>140.59569000000002</v>
      </c>
      <c r="H34" s="61">
        <f t="shared" si="8"/>
        <v>0.69194428479398695</v>
      </c>
      <c r="I34" s="47">
        <f t="shared" si="8"/>
        <v>139.07546000000005</v>
      </c>
    </row>
    <row r="35" spans="1:9" x14ac:dyDescent="0.35">
      <c r="B35" s="73" t="s">
        <v>178</v>
      </c>
      <c r="C35" s="3"/>
      <c r="D35" s="36">
        <f t="shared" ref="D35:I35" si="9">D34+D33</f>
        <v>0.99999999999999978</v>
      </c>
      <c r="E35" s="3">
        <f t="shared" si="9"/>
        <v>200.99228081840005</v>
      </c>
      <c r="F35" s="36">
        <f t="shared" si="9"/>
        <v>1.0075577031805136</v>
      </c>
      <c r="G35" s="3">
        <f t="shared" si="9"/>
        <v>202.51132081840001</v>
      </c>
      <c r="H35" s="36">
        <f t="shared" si="9"/>
        <v>0.99999407937461482</v>
      </c>
      <c r="I35" s="3">
        <f t="shared" si="9"/>
        <v>200.99109081840004</v>
      </c>
    </row>
    <row r="37" spans="1:9" x14ac:dyDescent="0.35">
      <c r="A37" t="s">
        <v>211</v>
      </c>
      <c r="B37" s="17" t="s">
        <v>176</v>
      </c>
      <c r="D37" s="1">
        <f>E37/E$39</f>
        <v>0.30804979458062781</v>
      </c>
      <c r="E37" s="3">
        <f>$B$41*E33</f>
        <v>61.915630818399997</v>
      </c>
      <c r="F37" s="1">
        <f>G37/G$39</f>
        <v>0.30573910914304991</v>
      </c>
      <c r="G37" s="3">
        <f>$B$41*G33</f>
        <v>61.915630818399997</v>
      </c>
      <c r="H37" s="1">
        <f>I37/I$39</f>
        <v>0.30805161843885986</v>
      </c>
      <c r="I37" s="3">
        <f>$B$41*I33</f>
        <v>61.915630818399997</v>
      </c>
    </row>
    <row r="38" spans="1:9" x14ac:dyDescent="0.35">
      <c r="B38" s="22" t="s">
        <v>177</v>
      </c>
      <c r="D38" s="1">
        <f>E38/E$39</f>
        <v>0.69195020541937224</v>
      </c>
      <c r="E38" s="3">
        <f>$B$41*E34</f>
        <v>139.07665000000006</v>
      </c>
      <c r="F38" s="1">
        <f>G38/G$39</f>
        <v>0.69426089085695009</v>
      </c>
      <c r="G38" s="3">
        <f>$B$41*G34</f>
        <v>140.59569000000002</v>
      </c>
      <c r="H38" s="1">
        <f>I38/I$39</f>
        <v>0.69194838156114014</v>
      </c>
      <c r="I38" s="3">
        <f>$B$41*I34</f>
        <v>139.07546000000005</v>
      </c>
    </row>
    <row r="39" spans="1:9" x14ac:dyDescent="0.35">
      <c r="B39" s="26" t="s">
        <v>178</v>
      </c>
      <c r="D39" s="1">
        <f>SUM(D37:D38)</f>
        <v>1</v>
      </c>
      <c r="E39" s="3">
        <f>E38+E37</f>
        <v>200.99228081840005</v>
      </c>
      <c r="F39" s="1">
        <f>SUM(F37:F38)</f>
        <v>1</v>
      </c>
      <c r="G39" s="3">
        <f>G38+G37</f>
        <v>202.51132081840001</v>
      </c>
      <c r="H39" s="1">
        <f>SUM(H37:H38)</f>
        <v>1</v>
      </c>
      <c r="I39" s="3">
        <f>I38+I37</f>
        <v>200.99109081840004</v>
      </c>
    </row>
    <row r="40" spans="1:9" x14ac:dyDescent="0.35">
      <c r="A40" s="3"/>
    </row>
    <row r="41" spans="1:9" x14ac:dyDescent="0.35">
      <c r="A41" t="s">
        <v>212</v>
      </c>
      <c r="B41">
        <v>1</v>
      </c>
      <c r="C41">
        <v>1</v>
      </c>
      <c r="D41">
        <v>1</v>
      </c>
    </row>
    <row r="43" spans="1:9" x14ac:dyDescent="0.35">
      <c r="B43" t="s">
        <v>184</v>
      </c>
      <c r="E43" t="s">
        <v>176</v>
      </c>
      <c r="F43" t="s">
        <v>179</v>
      </c>
    </row>
    <row r="44" spans="1:9" x14ac:dyDescent="0.35">
      <c r="B44" t="s">
        <v>211</v>
      </c>
      <c r="E44" t="s">
        <v>188</v>
      </c>
      <c r="F44" t="s">
        <v>187</v>
      </c>
    </row>
    <row r="45" spans="1:9" x14ac:dyDescent="0.35">
      <c r="A45" t="str">
        <f>D2</f>
        <v>GFabE</v>
      </c>
      <c r="C45" s="32"/>
      <c r="D45" s="32"/>
      <c r="E45">
        <f>E37</f>
        <v>61.915630818399997</v>
      </c>
      <c r="F45">
        <f>E38</f>
        <v>139.07665000000006</v>
      </c>
    </row>
    <row r="46" spans="1:9" x14ac:dyDescent="0.35">
      <c r="A46" t="str">
        <f>F2</f>
        <v>GFabE 
(linear scaling)</v>
      </c>
      <c r="C46" s="32"/>
      <c r="D46" s="32"/>
      <c r="E46">
        <f>E37</f>
        <v>61.915630818399997</v>
      </c>
      <c r="F46">
        <f>G38</f>
        <v>140.59569000000002</v>
      </c>
    </row>
    <row r="47" spans="1:9" x14ac:dyDescent="0.35">
      <c r="A47" t="str">
        <f>H2</f>
        <v>GFabE 
(exclusion of 
spray coater)</v>
      </c>
      <c r="C47" s="32"/>
      <c r="D47" s="32"/>
      <c r="E47">
        <f>I37</f>
        <v>61.915630818399997</v>
      </c>
      <c r="F47">
        <f>I38</f>
        <v>139.07546000000005</v>
      </c>
    </row>
    <row r="48" spans="1:9" x14ac:dyDescent="0.35">
      <c r="C48" s="32"/>
      <c r="D48" s="32"/>
    </row>
    <row r="49" spans="1:10" x14ac:dyDescent="0.35">
      <c r="C49" s="32"/>
      <c r="D49" s="32"/>
    </row>
    <row r="51" spans="1:10" x14ac:dyDescent="0.35">
      <c r="A51" t="s">
        <v>291</v>
      </c>
      <c r="D51" s="1" t="e">
        <f>D52+D53</f>
        <v>#REF!</v>
      </c>
      <c r="F51" s="1">
        <f>F52+F53</f>
        <v>1.0000001035781181</v>
      </c>
      <c r="H51" s="1">
        <f>H52+H53</f>
        <v>0.99999999999999978</v>
      </c>
    </row>
    <row r="52" spans="1:10" x14ac:dyDescent="0.35">
      <c r="A52" s="43" t="s">
        <v>292</v>
      </c>
      <c r="B52" s="44"/>
      <c r="C52" s="44"/>
      <c r="D52" s="1" t="e">
        <f>E52/#REF!</f>
        <v>#REF!</v>
      </c>
      <c r="E52" s="44" t="e">
        <f>SUM(E59:E62)</f>
        <v>#REF!</v>
      </c>
      <c r="F52" s="1">
        <f t="shared" ref="F52:F62" si="10">G52/E$3</f>
        <v>0.69195027709027213</v>
      </c>
      <c r="G52" s="44">
        <f>SUM(G59:G62)</f>
        <v>139.07665</v>
      </c>
      <c r="H52" s="1">
        <f t="shared" ref="H52:H62" si="11">I52/I$4</f>
        <v>0.69194838156113991</v>
      </c>
      <c r="I52" s="44">
        <f>SUM(I59:I62)</f>
        <v>139.07545999999999</v>
      </c>
      <c r="J52" s="44"/>
    </row>
    <row r="53" spans="1:10" x14ac:dyDescent="0.35">
      <c r="A53" s="45" t="s">
        <v>293</v>
      </c>
      <c r="C53" s="32"/>
      <c r="D53" s="1" t="e">
        <f>E53/#REF!</f>
        <v>#REF!</v>
      </c>
      <c r="E53" t="e">
        <f>SUM(E54:E58)</f>
        <v>#REF!</v>
      </c>
      <c r="F53" s="1">
        <f t="shared" si="10"/>
        <v>0.30804982648784585</v>
      </c>
      <c r="G53">
        <f>SUM(G54:G58)</f>
        <v>61.915630818399997</v>
      </c>
      <c r="H53" s="1">
        <f t="shared" si="11"/>
        <v>0.30805161843885986</v>
      </c>
      <c r="I53">
        <f>SUM(I54:I58)</f>
        <v>61.915630818399997</v>
      </c>
    </row>
    <row r="54" spans="1:10" s="46" customFormat="1" x14ac:dyDescent="0.35">
      <c r="A54" s="46" t="s">
        <v>294</v>
      </c>
      <c r="C54" s="46" t="s">
        <v>294</v>
      </c>
      <c r="D54" s="62" t="e">
        <f>E54/#REF!</f>
        <v>#REF!</v>
      </c>
      <c r="E54" s="46" t="e">
        <f>#REF!+#REF!+#REF!+#REF!</f>
        <v>#REF!</v>
      </c>
      <c r="F54" s="62">
        <f t="shared" si="10"/>
        <v>2.8175815418961903E-2</v>
      </c>
      <c r="G54" s="46">
        <f>E6+E9+E10+E12</f>
        <v>5.6631208183999995</v>
      </c>
      <c r="H54" s="62">
        <f t="shared" si="11"/>
        <v>2.8175979319982676E-2</v>
      </c>
      <c r="I54" s="46">
        <f>I6+I9+I10+I12</f>
        <v>5.6631208183999995</v>
      </c>
    </row>
    <row r="55" spans="1:10" s="46" customFormat="1" x14ac:dyDescent="0.35">
      <c r="A55" s="46" t="s">
        <v>295</v>
      </c>
      <c r="C55" s="46" t="s">
        <v>295</v>
      </c>
      <c r="D55" s="62" t="e">
        <f>E55/#REF!</f>
        <v>#REF!</v>
      </c>
      <c r="E55" s="46" t="e">
        <f>#REF!</f>
        <v>#REF!</v>
      </c>
      <c r="F55" s="62">
        <f t="shared" si="10"/>
        <v>0.20630933748394095</v>
      </c>
      <c r="G55" s="46">
        <f>E7</f>
        <v>41.46658</v>
      </c>
      <c r="H55" s="62">
        <f t="shared" si="11"/>
        <v>0.20631053760221635</v>
      </c>
      <c r="I55" s="46">
        <f>I7</f>
        <v>41.46658</v>
      </c>
    </row>
    <row r="56" spans="1:10" s="46" customFormat="1" ht="16.5" x14ac:dyDescent="0.45">
      <c r="A56" s="46" t="s">
        <v>296</v>
      </c>
      <c r="C56" s="46" t="s">
        <v>296</v>
      </c>
      <c r="D56" s="62" t="e">
        <f>E56/#REF!</f>
        <v>#REF!</v>
      </c>
      <c r="E56" s="46" t="e">
        <f>#REF!</f>
        <v>#REF!</v>
      </c>
      <c r="F56" s="62">
        <f t="shared" si="10"/>
        <v>2.9820849817798957E-2</v>
      </c>
      <c r="G56" s="46">
        <f>E5</f>
        <v>5.99376</v>
      </c>
      <c r="H56" s="62">
        <f t="shared" si="11"/>
        <v>2.9821023288119256E-2</v>
      </c>
      <c r="I56" s="46">
        <f>I5</f>
        <v>5.99376</v>
      </c>
    </row>
    <row r="57" spans="1:10" s="46" customFormat="1" x14ac:dyDescent="0.35">
      <c r="A57" s="46" t="s">
        <v>297</v>
      </c>
      <c r="C57" s="46" t="s">
        <v>297</v>
      </c>
      <c r="D57" s="62" t="e">
        <f>E57/#REF!</f>
        <v>#REF!</v>
      </c>
      <c r="E57" s="46" t="e">
        <f>#REF!</f>
        <v>#REF!</v>
      </c>
      <c r="F57" s="62">
        <f t="shared" si="10"/>
        <v>2.4674532243181904E-2</v>
      </c>
      <c r="G57" s="46">
        <f>E8</f>
        <v>4.95939</v>
      </c>
      <c r="H57" s="62">
        <f t="shared" si="11"/>
        <v>2.4674675776952322E-2</v>
      </c>
      <c r="I57" s="46">
        <f>I8</f>
        <v>4.95939</v>
      </c>
    </row>
    <row r="58" spans="1:10" s="46" customFormat="1" x14ac:dyDescent="0.35">
      <c r="A58" s="46" t="s">
        <v>302</v>
      </c>
      <c r="C58" s="46" t="s">
        <v>302</v>
      </c>
      <c r="D58" s="62" t="e">
        <f>E58/#REF!</f>
        <v>#REF!</v>
      </c>
      <c r="E58" s="46" t="e">
        <f>#REF!</f>
        <v>#REF!</v>
      </c>
      <c r="F58" s="62">
        <f t="shared" si="10"/>
        <v>1.9069291523962167E-2</v>
      </c>
      <c r="G58" s="46">
        <f>E11</f>
        <v>3.8327800000000001</v>
      </c>
      <c r="H58" s="62">
        <f t="shared" si="11"/>
        <v>1.9069402451589272E-2</v>
      </c>
      <c r="I58" s="46">
        <f>I11</f>
        <v>3.8327800000000001</v>
      </c>
    </row>
    <row r="59" spans="1:10" s="47" customFormat="1" x14ac:dyDescent="0.35">
      <c r="A59" s="47" t="s">
        <v>298</v>
      </c>
      <c r="C59" s="47" t="s">
        <v>298</v>
      </c>
      <c r="D59" s="61" t="e">
        <f>E59/#REF!</f>
        <v>#REF!</v>
      </c>
      <c r="E59" s="47" t="e">
        <f>#REF!+#REF!+#REF!+#REF!+#REF!+#REF!+#REF!+#REF!+#REF!</f>
        <v>#REF!</v>
      </c>
      <c r="F59" s="61">
        <f t="shared" si="10"/>
        <v>1.1184211770144781E-2</v>
      </c>
      <c r="G59" s="47">
        <f>E14+E18+E19+E20+E21+E23+E24+E25+E26</f>
        <v>2.2479399999999998</v>
      </c>
      <c r="H59" s="61">
        <f t="shared" si="11"/>
        <v>1.1178356169179601E-2</v>
      </c>
      <c r="I59" s="47">
        <f>I14+I18+I19+I20+I21+I23+I24+I25+I26</f>
        <v>2.2467499999999996</v>
      </c>
    </row>
    <row r="60" spans="1:10" s="47" customFormat="1" x14ac:dyDescent="0.35">
      <c r="A60" s="47" t="s">
        <v>299</v>
      </c>
      <c r="C60" s="47" t="s">
        <v>299</v>
      </c>
      <c r="D60" s="61" t="e">
        <f>E60/#REF!</f>
        <v>#REF!</v>
      </c>
      <c r="E60" s="47" t="e">
        <f>#REF!+#REF!</f>
        <v>#REF!</v>
      </c>
      <c r="F60" s="61">
        <f t="shared" si="10"/>
        <v>0.44173327868446272</v>
      </c>
      <c r="G60" s="47">
        <f>E15+E16</f>
        <v>88.784969999999987</v>
      </c>
      <c r="H60" s="61">
        <f t="shared" si="11"/>
        <v>0.44173584828304258</v>
      </c>
      <c r="I60" s="47">
        <f>I15+I16</f>
        <v>88.784969999999987</v>
      </c>
    </row>
    <row r="61" spans="1:10" s="47" customFormat="1" x14ac:dyDescent="0.35">
      <c r="A61" s="47" t="s">
        <v>300</v>
      </c>
      <c r="C61" s="47" t="s">
        <v>300</v>
      </c>
      <c r="D61" s="61" t="e">
        <f>E61/#REF!</f>
        <v>#REF!</v>
      </c>
      <c r="E61" s="47" t="e">
        <f>#REF!+#REF!</f>
        <v>#REF!</v>
      </c>
      <c r="F61" s="61">
        <f t="shared" si="10"/>
        <v>0.21418496413742502</v>
      </c>
      <c r="G61" s="47">
        <f>E13+E17</f>
        <v>43.049520000000001</v>
      </c>
      <c r="H61" s="61">
        <f t="shared" si="11"/>
        <v>0.21418621006886424</v>
      </c>
      <c r="I61" s="47">
        <f>I13+I17</f>
        <v>43.049520000000001</v>
      </c>
    </row>
    <row r="62" spans="1:10" s="47" customFormat="1" x14ac:dyDescent="0.35">
      <c r="A62" s="47" t="s">
        <v>301</v>
      </c>
      <c r="C62" s="47" t="s">
        <v>301</v>
      </c>
      <c r="D62" s="61" t="e">
        <f>E62/#REF!</f>
        <v>#REF!</v>
      </c>
      <c r="E62" s="47" t="e">
        <f>#REF!</f>
        <v>#REF!</v>
      </c>
      <c r="F62" s="61">
        <f t="shared" si="10"/>
        <v>2.4847822498239486E-2</v>
      </c>
      <c r="G62" s="47">
        <f>E22</f>
        <v>4.9942200000000003</v>
      </c>
      <c r="H62" s="61">
        <f t="shared" si="11"/>
        <v>2.4847967040053483E-2</v>
      </c>
      <c r="I62" s="47">
        <f>I22</f>
        <v>4.9942200000000003</v>
      </c>
    </row>
  </sheetData>
  <mergeCells count="3">
    <mergeCell ref="D2:E2"/>
    <mergeCell ref="F2:G2"/>
    <mergeCell ref="H2:I2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</sheetPr>
  <dimension ref="A1:R186"/>
  <sheetViews>
    <sheetView workbookViewId="0">
      <selection activeCell="L3" sqref="L3"/>
    </sheetView>
  </sheetViews>
  <sheetFormatPr baseColWidth="10" defaultColWidth="10.90625" defaultRowHeight="14.5" x14ac:dyDescent="0.35"/>
  <cols>
    <col min="14" max="14" width="11.54296875" style="50"/>
  </cols>
  <sheetData>
    <row r="1" spans="1:18" ht="14.4" x14ac:dyDescent="0.3">
      <c r="A1" t="s">
        <v>201</v>
      </c>
    </row>
    <row r="2" spans="1:18" ht="14.4" x14ac:dyDescent="0.3">
      <c r="A2" t="s">
        <v>200</v>
      </c>
      <c r="K2" t="s">
        <v>0</v>
      </c>
      <c r="L2" t="s">
        <v>278</v>
      </c>
      <c r="M2" t="s">
        <v>2</v>
      </c>
      <c r="N2" s="50" t="s">
        <v>278</v>
      </c>
      <c r="O2" t="s">
        <v>281</v>
      </c>
      <c r="P2" t="s">
        <v>282</v>
      </c>
      <c r="Q2" t="s">
        <v>283</v>
      </c>
      <c r="R2" t="s">
        <v>279</v>
      </c>
    </row>
    <row r="3" spans="1:18" ht="14.4" x14ac:dyDescent="0.3">
      <c r="A3" s="1">
        <v>1</v>
      </c>
      <c r="K3" t="s">
        <v>117</v>
      </c>
      <c r="L3" s="40">
        <f>N3+Q21+Q46+Q97+Q176</f>
        <v>202.51129999999998</v>
      </c>
      <c r="M3" t="s">
        <v>3</v>
      </c>
      <c r="N3" s="50">
        <v>200.99225999999999</v>
      </c>
      <c r="O3" s="39">
        <f>L3/N3</f>
        <v>1.0075577039633268</v>
      </c>
      <c r="R3" t="s">
        <v>284</v>
      </c>
    </row>
    <row r="4" spans="1:18" ht="14.4" x14ac:dyDescent="0.3">
      <c r="B4" s="1">
        <v>0.68700000000000006</v>
      </c>
      <c r="K4" t="s">
        <v>118</v>
      </c>
      <c r="L4">
        <f>N4+Q21</f>
        <v>139.42540000000002</v>
      </c>
      <c r="M4" t="s">
        <v>3</v>
      </c>
      <c r="N4">
        <v>138.07606000000001</v>
      </c>
      <c r="O4" s="1">
        <f>L4/$L$3</f>
        <v>0.68848207482742962</v>
      </c>
    </row>
    <row r="5" spans="1:18" ht="14.4" x14ac:dyDescent="0.3">
      <c r="C5" s="1">
        <v>0.25609999999999999</v>
      </c>
      <c r="K5" t="s">
        <v>119</v>
      </c>
      <c r="L5">
        <v>51.480359999999997</v>
      </c>
      <c r="M5" t="s">
        <v>3</v>
      </c>
    </row>
    <row r="6" spans="1:18" ht="14.4" x14ac:dyDescent="0.3">
      <c r="D6" s="1">
        <v>0.25609999999999999</v>
      </c>
      <c r="K6" t="s">
        <v>120</v>
      </c>
      <c r="L6">
        <v>51.480359999999997</v>
      </c>
      <c r="M6" t="s">
        <v>3</v>
      </c>
    </row>
    <row r="7" spans="1:18" ht="14.4" x14ac:dyDescent="0.3">
      <c r="E7" s="1">
        <v>0.25609999999999999</v>
      </c>
      <c r="K7" t="s">
        <v>7</v>
      </c>
      <c r="L7">
        <v>51.480359999999997</v>
      </c>
      <c r="M7" t="s">
        <v>3</v>
      </c>
    </row>
    <row r="8" spans="1:18" x14ac:dyDescent="0.35">
      <c r="C8" s="1">
        <v>0.24329999999999999</v>
      </c>
      <c r="K8" t="s">
        <v>121</v>
      </c>
      <c r="L8">
        <f>N8+Q21</f>
        <v>50.244589999999995</v>
      </c>
      <c r="M8" t="s">
        <v>3</v>
      </c>
      <c r="N8">
        <v>48.895249999999997</v>
      </c>
      <c r="O8" s="1">
        <f>L8/$L$3</f>
        <v>0.2481075870827949</v>
      </c>
    </row>
    <row r="9" spans="1:18" x14ac:dyDescent="0.35">
      <c r="D9" s="1">
        <v>0.21340000000000001</v>
      </c>
      <c r="K9" t="s">
        <v>122</v>
      </c>
      <c r="L9">
        <v>42.900300000000001</v>
      </c>
      <c r="M9" t="s">
        <v>3</v>
      </c>
    </row>
    <row r="10" spans="1:18" x14ac:dyDescent="0.35">
      <c r="E10" s="1">
        <v>0.21340000000000001</v>
      </c>
      <c r="K10" t="s">
        <v>7</v>
      </c>
      <c r="L10">
        <v>42.900300000000001</v>
      </c>
      <c r="M10" t="s">
        <v>3</v>
      </c>
    </row>
    <row r="11" spans="1:18" x14ac:dyDescent="0.35">
      <c r="D11" s="1">
        <v>2.98E-2</v>
      </c>
      <c r="K11" t="s">
        <v>12</v>
      </c>
      <c r="L11">
        <v>5.99376</v>
      </c>
      <c r="M11" t="s">
        <v>3</v>
      </c>
    </row>
    <row r="12" spans="1:18" x14ac:dyDescent="0.35">
      <c r="E12" s="1">
        <v>2.6499999999999999E-2</v>
      </c>
      <c r="K12" t="s">
        <v>13</v>
      </c>
      <c r="L12">
        <v>5.3251900000000001</v>
      </c>
      <c r="M12" t="s">
        <v>3</v>
      </c>
    </row>
    <row r="13" spans="1:18" x14ac:dyDescent="0.35">
      <c r="F13" s="1">
        <v>2.6499999999999999E-2</v>
      </c>
      <c r="K13" t="s">
        <v>94</v>
      </c>
      <c r="L13">
        <v>5.3251900000000001</v>
      </c>
      <c r="M13" t="s">
        <v>3</v>
      </c>
    </row>
    <row r="14" spans="1:18" x14ac:dyDescent="0.35">
      <c r="E14" s="1">
        <v>3.3E-3</v>
      </c>
      <c r="K14" t="s">
        <v>14</v>
      </c>
      <c r="L14">
        <v>0.66857</v>
      </c>
      <c r="M14" t="s">
        <v>3</v>
      </c>
    </row>
    <row r="15" spans="1:18" x14ac:dyDescent="0.35">
      <c r="F15" s="1">
        <v>3.3E-3</v>
      </c>
      <c r="K15" t="s">
        <v>15</v>
      </c>
      <c r="L15">
        <v>0.66857</v>
      </c>
      <c r="M15" t="s">
        <v>3</v>
      </c>
    </row>
    <row r="16" spans="1:18" x14ac:dyDescent="0.35">
      <c r="G16" s="1">
        <v>1.1999999999999999E-3</v>
      </c>
      <c r="K16" t="s">
        <v>16</v>
      </c>
      <c r="L16">
        <v>0.2319</v>
      </c>
      <c r="M16" t="s">
        <v>3</v>
      </c>
    </row>
    <row r="17" spans="3:18" x14ac:dyDescent="0.35">
      <c r="G17" s="1">
        <v>1.1000000000000001E-3</v>
      </c>
      <c r="K17" t="s">
        <v>17</v>
      </c>
      <c r="L17">
        <v>0.22602</v>
      </c>
      <c r="M17" t="s">
        <v>3</v>
      </c>
    </row>
    <row r="18" spans="3:18" x14ac:dyDescent="0.35">
      <c r="G18" s="1">
        <v>1E-3</v>
      </c>
      <c r="K18" t="s">
        <v>18</v>
      </c>
      <c r="L18">
        <v>0.20155999999999999</v>
      </c>
      <c r="M18" t="s">
        <v>3</v>
      </c>
    </row>
    <row r="19" spans="3:18" x14ac:dyDescent="0.35">
      <c r="G19" s="1">
        <v>0</v>
      </c>
      <c r="K19" t="s">
        <v>19</v>
      </c>
      <c r="L19">
        <v>9.0900000000000009E-3</v>
      </c>
      <c r="M19" t="s">
        <v>3</v>
      </c>
    </row>
    <row r="20" spans="3:18" x14ac:dyDescent="0.35">
      <c r="G20" s="1">
        <v>0</v>
      </c>
      <c r="K20" t="s">
        <v>7</v>
      </c>
      <c r="L20" s="2">
        <v>1.13381E-7</v>
      </c>
      <c r="M20" t="s">
        <v>3</v>
      </c>
      <c r="O20" s="2"/>
    </row>
    <row r="21" spans="3:18" s="37" customFormat="1" x14ac:dyDescent="0.35">
      <c r="D21" s="38">
        <v>0</v>
      </c>
      <c r="K21" s="37" t="s">
        <v>123</v>
      </c>
      <c r="L21" s="3">
        <v>1.35053</v>
      </c>
      <c r="M21" s="37" t="s">
        <v>3</v>
      </c>
      <c r="N21" s="50">
        <v>1.1900000000000001E-3</v>
      </c>
      <c r="Q21">
        <f>L21-N21</f>
        <v>1.34934</v>
      </c>
      <c r="R21" s="37" t="s">
        <v>280</v>
      </c>
    </row>
    <row r="22" spans="3:18" s="37" customFormat="1" x14ac:dyDescent="0.35">
      <c r="E22" s="38">
        <v>0</v>
      </c>
      <c r="K22" s="37" t="s">
        <v>7</v>
      </c>
      <c r="L22">
        <v>1.35053</v>
      </c>
      <c r="M22" s="31" t="s">
        <v>3</v>
      </c>
      <c r="N22" s="50">
        <v>1.1900000000000001E-3</v>
      </c>
      <c r="Q22">
        <f>L22-N22</f>
        <v>1.34934</v>
      </c>
      <c r="R22" s="37" t="s">
        <v>280</v>
      </c>
    </row>
    <row r="23" spans="3:18" x14ac:dyDescent="0.35">
      <c r="C23" s="1">
        <v>0.18559999999999999</v>
      </c>
      <c r="K23" t="s">
        <v>9</v>
      </c>
      <c r="L23">
        <v>37.304609999999997</v>
      </c>
      <c r="M23" t="s">
        <v>3</v>
      </c>
    </row>
    <row r="24" spans="3:18" x14ac:dyDescent="0.35">
      <c r="D24" s="1">
        <v>0.18559999999999999</v>
      </c>
      <c r="K24" t="s">
        <v>10</v>
      </c>
      <c r="L24">
        <v>37.304609999999997</v>
      </c>
      <c r="M24" t="s">
        <v>3</v>
      </c>
    </row>
    <row r="25" spans="3:18" x14ac:dyDescent="0.35">
      <c r="E25" s="1">
        <v>0.18559999999999999</v>
      </c>
      <c r="K25" t="s">
        <v>7</v>
      </c>
      <c r="L25">
        <v>37.304609999999997</v>
      </c>
      <c r="M25" t="s">
        <v>3</v>
      </c>
    </row>
    <row r="26" spans="3:18" x14ac:dyDescent="0.35">
      <c r="C26" s="1">
        <v>2E-3</v>
      </c>
      <c r="K26" t="s">
        <v>124</v>
      </c>
      <c r="L26">
        <f>N26+Q46</f>
        <v>0.44212999999999997</v>
      </c>
      <c r="M26" t="s">
        <v>3</v>
      </c>
      <c r="N26">
        <v>0.39584999999999998</v>
      </c>
    </row>
    <row r="27" spans="3:18" x14ac:dyDescent="0.35">
      <c r="D27" s="1">
        <v>1.1999999999999999E-3</v>
      </c>
      <c r="K27" t="s">
        <v>22</v>
      </c>
      <c r="L27">
        <v>0.24227000000000001</v>
      </c>
      <c r="M27" t="s">
        <v>3</v>
      </c>
    </row>
    <row r="28" spans="3:18" x14ac:dyDescent="0.35">
      <c r="E28" s="1">
        <v>1.1000000000000001E-3</v>
      </c>
      <c r="K28" t="s">
        <v>13</v>
      </c>
      <c r="L28">
        <v>0.23052</v>
      </c>
      <c r="M28" t="s">
        <v>3</v>
      </c>
    </row>
    <row r="29" spans="3:18" x14ac:dyDescent="0.35">
      <c r="F29" s="1">
        <v>1.1000000000000001E-3</v>
      </c>
      <c r="K29" t="s">
        <v>94</v>
      </c>
      <c r="L29">
        <v>0.23052</v>
      </c>
      <c r="M29" t="s">
        <v>3</v>
      </c>
    </row>
    <row r="30" spans="3:18" x14ac:dyDescent="0.35">
      <c r="E30" s="1">
        <v>1E-4</v>
      </c>
      <c r="K30" t="s">
        <v>23</v>
      </c>
      <c r="L30">
        <v>1.174E-2</v>
      </c>
      <c r="M30" t="s">
        <v>3</v>
      </c>
    </row>
    <row r="31" spans="3:18" x14ac:dyDescent="0.35">
      <c r="F31" s="1">
        <v>0</v>
      </c>
      <c r="K31" t="s">
        <v>24</v>
      </c>
      <c r="L31">
        <v>5.9500000000000004E-3</v>
      </c>
      <c r="M31" t="s">
        <v>3</v>
      </c>
    </row>
    <row r="32" spans="3:18" x14ac:dyDescent="0.35">
      <c r="G32" s="1">
        <v>0</v>
      </c>
      <c r="K32" t="s">
        <v>25</v>
      </c>
      <c r="L32">
        <v>5.8300000000000001E-3</v>
      </c>
      <c r="M32" t="s">
        <v>3</v>
      </c>
    </row>
    <row r="33" spans="2:17" x14ac:dyDescent="0.35">
      <c r="G33" s="1">
        <v>0</v>
      </c>
      <c r="K33" t="s">
        <v>28</v>
      </c>
      <c r="L33">
        <v>1E-4</v>
      </c>
      <c r="M33" t="s">
        <v>3</v>
      </c>
    </row>
    <row r="34" spans="2:17" x14ac:dyDescent="0.35">
      <c r="G34" s="1">
        <v>0</v>
      </c>
      <c r="K34" t="s">
        <v>29</v>
      </c>
      <c r="L34" s="2">
        <v>1.3475800000000001E-5</v>
      </c>
      <c r="M34" t="s">
        <v>3</v>
      </c>
      <c r="P34" s="2"/>
    </row>
    <row r="35" spans="2:17" x14ac:dyDescent="0.35">
      <c r="F35" s="1">
        <v>0</v>
      </c>
      <c r="K35" t="s">
        <v>31</v>
      </c>
      <c r="L35">
        <v>5.7600000000000004E-3</v>
      </c>
      <c r="M35" t="s">
        <v>3</v>
      </c>
    </row>
    <row r="36" spans="2:17" x14ac:dyDescent="0.35">
      <c r="G36" s="1">
        <v>0</v>
      </c>
      <c r="K36" t="s">
        <v>7</v>
      </c>
      <c r="L36">
        <v>1.6900000000000001E-3</v>
      </c>
      <c r="M36" t="s">
        <v>3</v>
      </c>
    </row>
    <row r="37" spans="2:17" x14ac:dyDescent="0.35">
      <c r="G37" s="1">
        <v>0</v>
      </c>
      <c r="K37" t="s">
        <v>32</v>
      </c>
      <c r="L37">
        <v>1.5299999999999999E-3</v>
      </c>
      <c r="M37" t="s">
        <v>3</v>
      </c>
    </row>
    <row r="38" spans="2:17" x14ac:dyDescent="0.35">
      <c r="G38" s="1">
        <v>0</v>
      </c>
      <c r="K38" t="s">
        <v>26</v>
      </c>
      <c r="L38">
        <v>1.5100000000000001E-3</v>
      </c>
      <c r="M38" t="s">
        <v>3</v>
      </c>
    </row>
    <row r="39" spans="2:17" x14ac:dyDescent="0.35">
      <c r="G39" s="1">
        <v>0</v>
      </c>
      <c r="K39" t="s">
        <v>33</v>
      </c>
      <c r="L39">
        <v>9.7999999999999997E-4</v>
      </c>
      <c r="M39" t="s">
        <v>3</v>
      </c>
    </row>
    <row r="40" spans="2:17" x14ac:dyDescent="0.35">
      <c r="G40" s="1">
        <v>0</v>
      </c>
      <c r="K40" t="s">
        <v>29</v>
      </c>
      <c r="L40" s="2">
        <v>2.6845399999999999E-5</v>
      </c>
      <c r="M40" t="s">
        <v>3</v>
      </c>
      <c r="P40" s="2"/>
    </row>
    <row r="41" spans="2:17" x14ac:dyDescent="0.35">
      <c r="G41" s="1">
        <v>0</v>
      </c>
      <c r="K41" t="s">
        <v>34</v>
      </c>
      <c r="L41" s="2">
        <v>2.51355E-5</v>
      </c>
      <c r="M41" t="s">
        <v>3</v>
      </c>
      <c r="P41" s="2"/>
    </row>
    <row r="42" spans="2:17" x14ac:dyDescent="0.35">
      <c r="F42" s="1">
        <v>0</v>
      </c>
      <c r="K42" t="s">
        <v>7</v>
      </c>
      <c r="L42" s="2">
        <v>3.8433599999999997E-5</v>
      </c>
      <c r="M42" t="s">
        <v>3</v>
      </c>
      <c r="P42" s="2"/>
    </row>
    <row r="43" spans="2:17" x14ac:dyDescent="0.35">
      <c r="F43" s="1">
        <v>0</v>
      </c>
      <c r="K43" t="s">
        <v>35</v>
      </c>
      <c r="L43">
        <v>0</v>
      </c>
      <c r="M43" t="s">
        <v>3</v>
      </c>
    </row>
    <row r="44" spans="2:17" x14ac:dyDescent="0.35">
      <c r="D44" s="1">
        <v>6.9999999999999999E-4</v>
      </c>
      <c r="K44" t="s">
        <v>125</v>
      </c>
      <c r="L44">
        <v>0.14921999999999999</v>
      </c>
      <c r="M44" t="s">
        <v>3</v>
      </c>
    </row>
    <row r="45" spans="2:17" x14ac:dyDescent="0.35">
      <c r="E45" s="1">
        <v>6.9999999999999999E-4</v>
      </c>
      <c r="K45" t="s">
        <v>7</v>
      </c>
      <c r="L45">
        <v>0.14921999999999999</v>
      </c>
      <c r="M45" t="s">
        <v>3</v>
      </c>
    </row>
    <row r="46" spans="2:17" s="41" customFormat="1" x14ac:dyDescent="0.35">
      <c r="D46" s="42">
        <v>0</v>
      </c>
      <c r="K46" s="41" t="s">
        <v>126</v>
      </c>
      <c r="L46" s="41">
        <v>5.0639999999999998E-2</v>
      </c>
      <c r="M46" s="41" t="s">
        <v>3</v>
      </c>
      <c r="N46" s="41">
        <v>4.3600000000000002E-3</v>
      </c>
      <c r="Q46" s="41">
        <f>L46-N46</f>
        <v>4.6279999999999995E-2</v>
      </c>
    </row>
    <row r="47" spans="2:17" x14ac:dyDescent="0.35">
      <c r="E47" s="1">
        <v>0</v>
      </c>
      <c r="K47" t="s">
        <v>7</v>
      </c>
      <c r="L47">
        <v>5.0639999999999998E-2</v>
      </c>
      <c r="M47" t="s">
        <v>3</v>
      </c>
      <c r="N47">
        <v>4.3600000000000002E-3</v>
      </c>
      <c r="Q47">
        <f>L47-N47</f>
        <v>4.6279999999999995E-2</v>
      </c>
    </row>
    <row r="48" spans="2:17" x14ac:dyDescent="0.35">
      <c r="B48" s="1">
        <v>0.2104</v>
      </c>
      <c r="K48" t="s">
        <v>127</v>
      </c>
      <c r="L48">
        <v>42.279760000000003</v>
      </c>
      <c r="M48" t="s">
        <v>3</v>
      </c>
    </row>
    <row r="49" spans="2:13" x14ac:dyDescent="0.35">
      <c r="C49" s="1">
        <v>0.2104</v>
      </c>
      <c r="K49" t="s">
        <v>128</v>
      </c>
      <c r="L49">
        <v>42.279760000000003</v>
      </c>
      <c r="M49" t="s">
        <v>3</v>
      </c>
    </row>
    <row r="50" spans="2:13" x14ac:dyDescent="0.35">
      <c r="D50" s="1">
        <v>0.20630000000000001</v>
      </c>
      <c r="K50" t="s">
        <v>6</v>
      </c>
      <c r="L50">
        <v>41.46658</v>
      </c>
      <c r="M50" t="s">
        <v>3</v>
      </c>
    </row>
    <row r="51" spans="2:13" x14ac:dyDescent="0.35">
      <c r="D51" s="1">
        <v>2.3999999999999998E-3</v>
      </c>
      <c r="K51" t="s">
        <v>130</v>
      </c>
      <c r="L51">
        <v>0.47595999999999999</v>
      </c>
      <c r="M51" t="s">
        <v>3</v>
      </c>
    </row>
    <row r="52" spans="2:13" x14ac:dyDescent="0.35">
      <c r="E52" s="1">
        <v>2.3999999999999998E-3</v>
      </c>
      <c r="K52" t="s">
        <v>7</v>
      </c>
      <c r="L52">
        <v>0.47595999999999999</v>
      </c>
      <c r="M52" t="s">
        <v>3</v>
      </c>
    </row>
    <row r="53" spans="2:13" x14ac:dyDescent="0.35">
      <c r="D53" s="1">
        <v>1.6999999999999999E-3</v>
      </c>
      <c r="K53" t="s">
        <v>129</v>
      </c>
      <c r="L53">
        <v>0.33722000000000002</v>
      </c>
      <c r="M53" t="s">
        <v>3</v>
      </c>
    </row>
    <row r="54" spans="2:13" x14ac:dyDescent="0.35">
      <c r="E54" s="1">
        <v>1.6999999999999999E-3</v>
      </c>
      <c r="K54" t="s">
        <v>7</v>
      </c>
      <c r="L54">
        <v>0.33722000000000002</v>
      </c>
      <c r="M54" t="s">
        <v>3</v>
      </c>
    </row>
    <row r="55" spans="2:13" x14ac:dyDescent="0.35">
      <c r="B55" s="1">
        <v>5.8900000000000001E-2</v>
      </c>
      <c r="K55" t="s">
        <v>131</v>
      </c>
      <c r="L55">
        <v>11.84135</v>
      </c>
      <c r="M55" t="s">
        <v>3</v>
      </c>
    </row>
    <row r="56" spans="2:13" x14ac:dyDescent="0.35">
      <c r="C56" s="1">
        <v>2.4799999999999999E-2</v>
      </c>
      <c r="K56" t="s">
        <v>38</v>
      </c>
      <c r="L56">
        <v>4.9942200000000003</v>
      </c>
      <c r="M56" t="s">
        <v>3</v>
      </c>
    </row>
    <row r="57" spans="2:13" x14ac:dyDescent="0.35">
      <c r="D57" s="1">
        <v>2.4799999999999999E-2</v>
      </c>
      <c r="K57" t="s">
        <v>169</v>
      </c>
      <c r="L57">
        <v>4.9942200000000003</v>
      </c>
      <c r="M57" t="s">
        <v>3</v>
      </c>
    </row>
    <row r="58" spans="2:13" x14ac:dyDescent="0.35">
      <c r="E58" s="1">
        <v>2.4799999999999999E-2</v>
      </c>
      <c r="K58" t="s">
        <v>7</v>
      </c>
      <c r="L58">
        <v>4.9942200000000003</v>
      </c>
      <c r="M58" t="s">
        <v>3</v>
      </c>
    </row>
    <row r="59" spans="2:13" x14ac:dyDescent="0.35">
      <c r="C59" s="1">
        <v>1.7399999999999999E-2</v>
      </c>
      <c r="K59" t="s">
        <v>133</v>
      </c>
      <c r="L59">
        <v>3.4891000000000001</v>
      </c>
      <c r="M59" t="s">
        <v>3</v>
      </c>
    </row>
    <row r="60" spans="2:13" x14ac:dyDescent="0.35">
      <c r="D60" s="1">
        <v>1.7000000000000001E-2</v>
      </c>
      <c r="K60" t="s">
        <v>40</v>
      </c>
      <c r="L60">
        <v>3.4144899999999998</v>
      </c>
      <c r="M60" t="s">
        <v>3</v>
      </c>
    </row>
    <row r="61" spans="2:13" x14ac:dyDescent="0.35">
      <c r="E61" s="1">
        <v>1.54E-2</v>
      </c>
      <c r="K61" t="s">
        <v>41</v>
      </c>
      <c r="L61">
        <v>3.0881400000000001</v>
      </c>
      <c r="M61" t="s">
        <v>3</v>
      </c>
    </row>
    <row r="62" spans="2:13" x14ac:dyDescent="0.35">
      <c r="E62" s="1">
        <v>8.9999999999999998E-4</v>
      </c>
      <c r="K62" t="s">
        <v>42</v>
      </c>
      <c r="L62">
        <v>0.17557</v>
      </c>
      <c r="M62" t="s">
        <v>3</v>
      </c>
    </row>
    <row r="63" spans="2:13" x14ac:dyDescent="0.35">
      <c r="E63" s="1">
        <v>8.0000000000000004E-4</v>
      </c>
      <c r="K63" t="s">
        <v>43</v>
      </c>
      <c r="L63">
        <v>0.15078</v>
      </c>
      <c r="M63" t="s">
        <v>3</v>
      </c>
    </row>
    <row r="64" spans="2:13" x14ac:dyDescent="0.35">
      <c r="F64" s="1">
        <v>6.9999999999999999E-4</v>
      </c>
      <c r="K64" t="s">
        <v>44</v>
      </c>
      <c r="L64">
        <v>0.13919000000000001</v>
      </c>
      <c r="M64" t="s">
        <v>3</v>
      </c>
    </row>
    <row r="65" spans="3:16" x14ac:dyDescent="0.35">
      <c r="G65" s="1">
        <v>5.0000000000000001E-4</v>
      </c>
      <c r="K65" t="s">
        <v>45</v>
      </c>
      <c r="L65">
        <v>9.0509999999999993E-2</v>
      </c>
      <c r="M65" t="s">
        <v>3</v>
      </c>
    </row>
    <row r="66" spans="3:16" x14ac:dyDescent="0.35">
      <c r="G66" s="1">
        <v>2.0000000000000001E-4</v>
      </c>
      <c r="K66" t="s">
        <v>26</v>
      </c>
      <c r="L66">
        <v>3.567E-2</v>
      </c>
      <c r="M66" t="s">
        <v>3</v>
      </c>
    </row>
    <row r="67" spans="3:16" x14ac:dyDescent="0.35">
      <c r="G67" s="1">
        <v>1E-4</v>
      </c>
      <c r="K67" t="s">
        <v>7</v>
      </c>
      <c r="L67">
        <v>1.206E-2</v>
      </c>
      <c r="M67" t="s">
        <v>3</v>
      </c>
    </row>
    <row r="68" spans="3:16" x14ac:dyDescent="0.35">
      <c r="G68" s="1">
        <v>0</v>
      </c>
      <c r="K68" t="s">
        <v>27</v>
      </c>
      <c r="L68">
        <v>5.9999999999999995E-4</v>
      </c>
      <c r="M68" t="s">
        <v>3</v>
      </c>
    </row>
    <row r="69" spans="3:16" x14ac:dyDescent="0.35">
      <c r="G69" s="1">
        <v>0</v>
      </c>
      <c r="K69" t="s">
        <v>46</v>
      </c>
      <c r="L69">
        <v>2.9E-4</v>
      </c>
      <c r="M69" t="s">
        <v>3</v>
      </c>
    </row>
    <row r="70" spans="3:16" x14ac:dyDescent="0.35">
      <c r="G70" s="1">
        <v>0</v>
      </c>
      <c r="K70" t="s">
        <v>28</v>
      </c>
      <c r="L70" s="2">
        <v>5.8982900000000001E-5</v>
      </c>
      <c r="M70" t="s">
        <v>3</v>
      </c>
      <c r="P70" s="2"/>
    </row>
    <row r="71" spans="3:16" x14ac:dyDescent="0.35">
      <c r="F71" s="1">
        <v>1E-4</v>
      </c>
      <c r="K71" t="s">
        <v>47</v>
      </c>
      <c r="L71">
        <v>1.098E-2</v>
      </c>
      <c r="M71" t="s">
        <v>3</v>
      </c>
    </row>
    <row r="72" spans="3:16" x14ac:dyDescent="0.35">
      <c r="F72" s="1">
        <v>0</v>
      </c>
      <c r="K72" t="s">
        <v>48</v>
      </c>
      <c r="L72">
        <v>6.0999999999999997E-4</v>
      </c>
      <c r="M72" t="s">
        <v>3</v>
      </c>
    </row>
    <row r="73" spans="3:16" x14ac:dyDescent="0.35">
      <c r="D73" s="1">
        <v>4.0000000000000002E-4</v>
      </c>
      <c r="K73" t="s">
        <v>167</v>
      </c>
      <c r="L73">
        <v>7.4609999999999996E-2</v>
      </c>
      <c r="M73" t="s">
        <v>3</v>
      </c>
    </row>
    <row r="74" spans="3:16" x14ac:dyDescent="0.35">
      <c r="E74" s="1">
        <v>4.0000000000000002E-4</v>
      </c>
      <c r="K74" t="s">
        <v>7</v>
      </c>
      <c r="L74">
        <v>7.4609999999999996E-2</v>
      </c>
      <c r="M74" t="s">
        <v>3</v>
      </c>
    </row>
    <row r="75" spans="3:16" s="41" customFormat="1" x14ac:dyDescent="0.35">
      <c r="C75" s="42">
        <v>1.67E-2</v>
      </c>
      <c r="K75" s="41" t="s">
        <v>132</v>
      </c>
      <c r="L75" s="41">
        <f>N75+Q97</f>
        <v>3.4506099999999997</v>
      </c>
      <c r="M75" s="41" t="s">
        <v>3</v>
      </c>
      <c r="N75" s="41">
        <v>3.3580399999999999</v>
      </c>
    </row>
    <row r="76" spans="3:16" x14ac:dyDescent="0.35">
      <c r="D76" s="1">
        <v>0.01</v>
      </c>
      <c r="K76" t="s">
        <v>51</v>
      </c>
      <c r="L76">
        <v>2.0063499999999999</v>
      </c>
      <c r="M76" t="s">
        <v>3</v>
      </c>
    </row>
    <row r="77" spans="3:16" x14ac:dyDescent="0.35">
      <c r="E77" s="1">
        <v>6.7999999999999996E-3</v>
      </c>
      <c r="K77" t="s">
        <v>52</v>
      </c>
      <c r="L77">
        <v>1.3569100000000001</v>
      </c>
      <c r="M77" t="s">
        <v>3</v>
      </c>
    </row>
    <row r="78" spans="3:16" x14ac:dyDescent="0.35">
      <c r="F78" s="1">
        <v>4.0000000000000001E-3</v>
      </c>
      <c r="K78" t="s">
        <v>53</v>
      </c>
      <c r="L78">
        <v>0.80937999999999999</v>
      </c>
      <c r="M78" t="s">
        <v>3</v>
      </c>
    </row>
    <row r="79" spans="3:16" x14ac:dyDescent="0.35">
      <c r="G79" s="1">
        <v>2.5999999999999999E-3</v>
      </c>
      <c r="K79" t="s">
        <v>45</v>
      </c>
      <c r="L79">
        <v>0.52242</v>
      </c>
      <c r="M79" t="s">
        <v>3</v>
      </c>
    </row>
    <row r="80" spans="3:16" x14ac:dyDescent="0.35">
      <c r="G80" s="1">
        <v>5.9999999999999995E-4</v>
      </c>
      <c r="K80" t="s">
        <v>26</v>
      </c>
      <c r="L80">
        <v>0.12605</v>
      </c>
      <c r="M80" t="s">
        <v>3</v>
      </c>
    </row>
    <row r="81" spans="4:13" x14ac:dyDescent="0.35">
      <c r="G81" s="1">
        <v>5.9999999999999995E-4</v>
      </c>
      <c r="K81" t="s">
        <v>54</v>
      </c>
      <c r="L81">
        <v>0.1162</v>
      </c>
      <c r="M81" t="s">
        <v>3</v>
      </c>
    </row>
    <row r="82" spans="4:13" x14ac:dyDescent="0.35">
      <c r="G82" s="1">
        <v>2.0000000000000001E-4</v>
      </c>
      <c r="K82" t="s">
        <v>7</v>
      </c>
      <c r="L82">
        <v>4.2610000000000002E-2</v>
      </c>
      <c r="M82" t="s">
        <v>3</v>
      </c>
    </row>
    <row r="83" spans="4:13" x14ac:dyDescent="0.35">
      <c r="G83" s="1">
        <v>0</v>
      </c>
      <c r="K83" t="s">
        <v>27</v>
      </c>
      <c r="L83">
        <v>2.0999999999999999E-3</v>
      </c>
      <c r="M83" t="s">
        <v>3</v>
      </c>
    </row>
    <row r="84" spans="4:13" x14ac:dyDescent="0.35">
      <c r="F84" s="1">
        <v>1.6000000000000001E-3</v>
      </c>
      <c r="K84" t="s">
        <v>55</v>
      </c>
      <c r="L84">
        <v>0.32938000000000001</v>
      </c>
      <c r="M84" t="s">
        <v>3</v>
      </c>
    </row>
    <row r="85" spans="4:13" x14ac:dyDescent="0.35">
      <c r="G85" s="1">
        <v>5.9999999999999995E-4</v>
      </c>
      <c r="K85" t="s">
        <v>26</v>
      </c>
      <c r="L85">
        <v>0.12573999999999999</v>
      </c>
      <c r="M85" t="s">
        <v>3</v>
      </c>
    </row>
    <row r="86" spans="4:13" x14ac:dyDescent="0.35">
      <c r="G86" s="1">
        <v>5.0000000000000001E-4</v>
      </c>
      <c r="K86" t="s">
        <v>56</v>
      </c>
      <c r="L86">
        <v>9.1539999999999996E-2</v>
      </c>
      <c r="M86" t="s">
        <v>3</v>
      </c>
    </row>
    <row r="87" spans="4:13" x14ac:dyDescent="0.35">
      <c r="G87" s="1">
        <v>2.9999999999999997E-4</v>
      </c>
      <c r="K87" t="s">
        <v>57</v>
      </c>
      <c r="L87">
        <v>6.7500000000000004E-2</v>
      </c>
      <c r="M87" t="s">
        <v>3</v>
      </c>
    </row>
    <row r="88" spans="4:13" x14ac:dyDescent="0.35">
      <c r="G88" s="1">
        <v>2.0000000000000001E-4</v>
      </c>
      <c r="K88" t="s">
        <v>7</v>
      </c>
      <c r="L88">
        <v>4.2509999999999999E-2</v>
      </c>
      <c r="M88" t="s">
        <v>3</v>
      </c>
    </row>
    <row r="89" spans="4:13" x14ac:dyDescent="0.35">
      <c r="G89" s="1">
        <v>0</v>
      </c>
      <c r="K89" t="s">
        <v>27</v>
      </c>
      <c r="L89">
        <v>2.0999999999999999E-3</v>
      </c>
      <c r="M89" t="s">
        <v>3</v>
      </c>
    </row>
    <row r="90" spans="4:13" x14ac:dyDescent="0.35">
      <c r="F90" s="1">
        <v>8.0000000000000004E-4</v>
      </c>
      <c r="K90" t="s">
        <v>26</v>
      </c>
      <c r="L90">
        <v>0.16102</v>
      </c>
      <c r="M90" t="s">
        <v>3</v>
      </c>
    </row>
    <row r="91" spans="4:13" x14ac:dyDescent="0.35">
      <c r="F91" s="1">
        <v>2.9999999999999997E-4</v>
      </c>
      <c r="K91" t="s">
        <v>7</v>
      </c>
      <c r="L91">
        <v>5.4429999999999999E-2</v>
      </c>
      <c r="M91" t="s">
        <v>3</v>
      </c>
    </row>
    <row r="92" spans="4:13" x14ac:dyDescent="0.35">
      <c r="F92" s="1">
        <v>0</v>
      </c>
      <c r="K92" t="s">
        <v>27</v>
      </c>
      <c r="L92">
        <v>2.6900000000000001E-3</v>
      </c>
      <c r="M92" t="s">
        <v>3</v>
      </c>
    </row>
    <row r="93" spans="4:13" x14ac:dyDescent="0.35">
      <c r="E93" s="1">
        <v>3.2000000000000002E-3</v>
      </c>
      <c r="K93" t="s">
        <v>58</v>
      </c>
      <c r="L93">
        <v>0.64944000000000002</v>
      </c>
      <c r="M93" t="s">
        <v>3</v>
      </c>
    </row>
    <row r="94" spans="4:13" x14ac:dyDescent="0.35">
      <c r="F94" s="1">
        <v>3.2000000000000002E-3</v>
      </c>
      <c r="K94" t="s">
        <v>59</v>
      </c>
      <c r="L94">
        <v>0.64944000000000002</v>
      </c>
      <c r="M94" t="s">
        <v>3</v>
      </c>
    </row>
    <row r="95" spans="4:13" x14ac:dyDescent="0.35">
      <c r="D95" s="1">
        <v>6.7000000000000002E-3</v>
      </c>
      <c r="K95" t="s">
        <v>171</v>
      </c>
      <c r="L95">
        <v>1.34297</v>
      </c>
      <c r="M95" t="s">
        <v>3</v>
      </c>
    </row>
    <row r="96" spans="4:13" x14ac:dyDescent="0.35">
      <c r="E96" s="1">
        <v>6.7000000000000002E-3</v>
      </c>
      <c r="K96" t="s">
        <v>7</v>
      </c>
      <c r="L96">
        <v>1.34297</v>
      </c>
      <c r="M96" t="s">
        <v>3</v>
      </c>
    </row>
    <row r="97" spans="2:17" s="41" customFormat="1" x14ac:dyDescent="0.35">
      <c r="D97" s="42">
        <v>0</v>
      </c>
      <c r="K97" s="41" t="s">
        <v>173</v>
      </c>
      <c r="L97" s="41">
        <v>0.10129000000000001</v>
      </c>
      <c r="M97" s="41" t="s">
        <v>3</v>
      </c>
      <c r="N97" s="41">
        <v>8.7200000000000003E-3</v>
      </c>
      <c r="Q97" s="41">
        <f>L97-N97</f>
        <v>9.257E-2</v>
      </c>
    </row>
    <row r="98" spans="2:17" x14ac:dyDescent="0.35">
      <c r="E98" s="1">
        <v>0</v>
      </c>
      <c r="K98" t="s">
        <v>7</v>
      </c>
      <c r="L98">
        <v>0.10129000000000001</v>
      </c>
      <c r="M98" t="s">
        <v>3</v>
      </c>
      <c r="N98">
        <v>8.7200000000000003E-3</v>
      </c>
      <c r="Q98">
        <f>L98-N98</f>
        <v>9.257E-2</v>
      </c>
    </row>
    <row r="99" spans="2:17" x14ac:dyDescent="0.35">
      <c r="B99" s="1">
        <v>2.47E-2</v>
      </c>
      <c r="K99" t="s">
        <v>134</v>
      </c>
      <c r="L99">
        <v>4.9622999999999999</v>
      </c>
      <c r="M99" t="s">
        <v>3</v>
      </c>
    </row>
    <row r="100" spans="2:17" s="41" customFormat="1" x14ac:dyDescent="0.35">
      <c r="C100" s="42">
        <v>2.47E-2</v>
      </c>
      <c r="K100" s="41" t="s">
        <v>135</v>
      </c>
      <c r="L100" s="41">
        <f>N100+Q176</f>
        <v>4.99315</v>
      </c>
      <c r="M100" s="41" t="s">
        <v>3</v>
      </c>
      <c r="N100" s="41">
        <v>4.9622999999999999</v>
      </c>
    </row>
    <row r="101" spans="2:17" x14ac:dyDescent="0.35">
      <c r="D101" s="1">
        <v>2.47E-2</v>
      </c>
      <c r="K101" t="s">
        <v>63</v>
      </c>
      <c r="L101">
        <v>4.95939</v>
      </c>
      <c r="M101" t="s">
        <v>3</v>
      </c>
    </row>
    <row r="102" spans="2:17" x14ac:dyDescent="0.35">
      <c r="E102" s="1">
        <v>2.1499999999999998E-2</v>
      </c>
      <c r="K102" t="s">
        <v>64</v>
      </c>
      <c r="L102">
        <v>4.3178700000000001</v>
      </c>
      <c r="M102" t="s">
        <v>3</v>
      </c>
    </row>
    <row r="103" spans="2:17" x14ac:dyDescent="0.35">
      <c r="F103" s="1">
        <v>1.35E-2</v>
      </c>
      <c r="K103" t="s">
        <v>65</v>
      </c>
      <c r="L103">
        <v>2.7190300000000001</v>
      </c>
      <c r="M103" t="s">
        <v>3</v>
      </c>
    </row>
    <row r="104" spans="2:17" x14ac:dyDescent="0.35">
      <c r="G104" s="1">
        <v>1.3299999999999999E-2</v>
      </c>
      <c r="K104" t="s">
        <v>66</v>
      </c>
      <c r="L104">
        <v>2.6632899999999999</v>
      </c>
      <c r="M104" t="s">
        <v>3</v>
      </c>
    </row>
    <row r="105" spans="2:17" x14ac:dyDescent="0.35">
      <c r="G105" s="1">
        <v>2.0000000000000001E-4</v>
      </c>
      <c r="K105" t="s">
        <v>67</v>
      </c>
      <c r="L105">
        <v>3.8980000000000001E-2</v>
      </c>
      <c r="M105" t="s">
        <v>3</v>
      </c>
    </row>
    <row r="106" spans="2:17" x14ac:dyDescent="0.35">
      <c r="G106" s="1">
        <v>1E-4</v>
      </c>
      <c r="K106" t="s">
        <v>7</v>
      </c>
      <c r="L106">
        <v>1.106E-2</v>
      </c>
      <c r="M106" t="s">
        <v>3</v>
      </c>
    </row>
    <row r="107" spans="2:17" x14ac:dyDescent="0.35">
      <c r="G107" s="1">
        <v>0</v>
      </c>
      <c r="K107" t="s">
        <v>68</v>
      </c>
      <c r="L107">
        <v>1.65E-3</v>
      </c>
      <c r="M107" t="s">
        <v>3</v>
      </c>
    </row>
    <row r="108" spans="2:17" x14ac:dyDescent="0.35">
      <c r="G108" s="1">
        <v>0</v>
      </c>
      <c r="K108" t="s">
        <v>69</v>
      </c>
      <c r="L108">
        <v>1.31E-3</v>
      </c>
      <c r="M108" t="s">
        <v>3</v>
      </c>
    </row>
    <row r="109" spans="2:17" x14ac:dyDescent="0.35">
      <c r="G109" s="1">
        <v>0</v>
      </c>
      <c r="K109" t="s">
        <v>70</v>
      </c>
      <c r="L109">
        <v>1.01E-3</v>
      </c>
      <c r="M109" t="s">
        <v>3</v>
      </c>
    </row>
    <row r="110" spans="2:17" x14ac:dyDescent="0.35">
      <c r="H110" s="1">
        <v>0</v>
      </c>
      <c r="K110" t="s">
        <v>136</v>
      </c>
      <c r="L110">
        <v>1E-3</v>
      </c>
      <c r="M110" t="s">
        <v>3</v>
      </c>
    </row>
    <row r="111" spans="2:17" x14ac:dyDescent="0.35">
      <c r="H111" s="1">
        <v>0</v>
      </c>
      <c r="K111" t="s">
        <v>137</v>
      </c>
      <c r="L111" s="2">
        <v>4.0545199999999996E-6</v>
      </c>
      <c r="M111" t="s">
        <v>3</v>
      </c>
      <c r="P111" s="2"/>
    </row>
    <row r="112" spans="2:17" x14ac:dyDescent="0.35">
      <c r="H112" s="1">
        <v>0</v>
      </c>
      <c r="K112" t="s">
        <v>7</v>
      </c>
      <c r="L112" s="2">
        <v>1.8289E-6</v>
      </c>
      <c r="M112" t="s">
        <v>3</v>
      </c>
      <c r="P112" s="2"/>
    </row>
    <row r="113" spans="6:16" x14ac:dyDescent="0.35">
      <c r="G113" s="1">
        <v>0</v>
      </c>
      <c r="K113" t="s">
        <v>71</v>
      </c>
      <c r="L113">
        <v>8.0000000000000004E-4</v>
      </c>
      <c r="M113" t="s">
        <v>3</v>
      </c>
    </row>
    <row r="114" spans="6:16" x14ac:dyDescent="0.35">
      <c r="G114" s="1">
        <v>0</v>
      </c>
      <c r="K114" t="s">
        <v>72</v>
      </c>
      <c r="L114">
        <v>5.2999999999999998E-4</v>
      </c>
      <c r="M114" t="s">
        <v>3</v>
      </c>
    </row>
    <row r="115" spans="6:16" x14ac:dyDescent="0.35">
      <c r="G115" s="1">
        <v>0</v>
      </c>
      <c r="K115" t="s">
        <v>73</v>
      </c>
      <c r="L115">
        <v>2.9E-4</v>
      </c>
      <c r="M115" t="s">
        <v>3</v>
      </c>
    </row>
    <row r="116" spans="6:16" x14ac:dyDescent="0.35">
      <c r="G116" s="1">
        <v>0</v>
      </c>
      <c r="K116" t="s">
        <v>74</v>
      </c>
      <c r="L116">
        <v>1.2E-4</v>
      </c>
      <c r="M116" t="s">
        <v>3</v>
      </c>
    </row>
    <row r="117" spans="6:16" x14ac:dyDescent="0.35">
      <c r="G117" s="1">
        <v>0</v>
      </c>
      <c r="K117" t="s">
        <v>75</v>
      </c>
      <c r="L117" s="2">
        <v>2.4202499999999998E-6</v>
      </c>
      <c r="M117" t="s">
        <v>3</v>
      </c>
      <c r="P117" s="2"/>
    </row>
    <row r="118" spans="6:16" x14ac:dyDescent="0.35">
      <c r="G118" s="1">
        <v>0</v>
      </c>
      <c r="K118" t="s">
        <v>76</v>
      </c>
      <c r="L118" s="2">
        <v>1.6301700000000001E-7</v>
      </c>
      <c r="M118" t="s">
        <v>3</v>
      </c>
      <c r="P118" s="2"/>
    </row>
    <row r="119" spans="6:16" x14ac:dyDescent="0.35">
      <c r="F119" s="1">
        <v>4.7000000000000002E-3</v>
      </c>
      <c r="K119" t="s">
        <v>77</v>
      </c>
      <c r="L119">
        <v>0.93630999999999998</v>
      </c>
      <c r="M119" t="s">
        <v>3</v>
      </c>
    </row>
    <row r="120" spans="6:16" x14ac:dyDescent="0.35">
      <c r="G120" s="1">
        <v>2.3E-3</v>
      </c>
      <c r="K120" t="s">
        <v>78</v>
      </c>
      <c r="L120">
        <v>0.45229999999999998</v>
      </c>
      <c r="M120" t="s">
        <v>3</v>
      </c>
    </row>
    <row r="121" spans="6:16" x14ac:dyDescent="0.35">
      <c r="H121" s="1">
        <v>1.6000000000000001E-3</v>
      </c>
      <c r="K121" t="s">
        <v>16</v>
      </c>
      <c r="L121">
        <v>0.32879000000000003</v>
      </c>
      <c r="M121" t="s">
        <v>3</v>
      </c>
    </row>
    <row r="122" spans="6:16" x14ac:dyDescent="0.35">
      <c r="H122" s="1">
        <v>5.0000000000000001E-4</v>
      </c>
      <c r="K122" t="s">
        <v>79</v>
      </c>
      <c r="L122">
        <v>0.10448</v>
      </c>
      <c r="M122" t="s">
        <v>3</v>
      </c>
    </row>
    <row r="123" spans="6:16" x14ac:dyDescent="0.35">
      <c r="I123" s="1">
        <v>5.0000000000000001E-4</v>
      </c>
      <c r="K123" t="s">
        <v>92</v>
      </c>
      <c r="L123">
        <v>0.10446999999999999</v>
      </c>
      <c r="M123" t="s">
        <v>3</v>
      </c>
    </row>
    <row r="124" spans="6:16" x14ac:dyDescent="0.35">
      <c r="I124" s="1">
        <v>0</v>
      </c>
      <c r="K124" t="s">
        <v>7</v>
      </c>
      <c r="L124" s="2">
        <v>1.1056100000000001E-5</v>
      </c>
      <c r="M124" t="s">
        <v>3</v>
      </c>
      <c r="P124" s="2"/>
    </row>
    <row r="125" spans="6:16" x14ac:dyDescent="0.35">
      <c r="I125" s="1">
        <v>0</v>
      </c>
      <c r="K125" t="s">
        <v>93</v>
      </c>
      <c r="L125" s="2">
        <v>3.71718E-6</v>
      </c>
      <c r="M125" t="s">
        <v>3</v>
      </c>
      <c r="P125" s="2"/>
    </row>
    <row r="126" spans="6:16" x14ac:dyDescent="0.35">
      <c r="H126" s="1">
        <v>0</v>
      </c>
      <c r="K126" t="s">
        <v>80</v>
      </c>
      <c r="L126">
        <v>8.2400000000000008E-3</v>
      </c>
      <c r="M126" t="s">
        <v>3</v>
      </c>
    </row>
    <row r="127" spans="6:16" x14ac:dyDescent="0.35">
      <c r="H127" s="1">
        <v>0</v>
      </c>
      <c r="K127" t="s">
        <v>67</v>
      </c>
      <c r="L127">
        <v>6.1399999999999996E-3</v>
      </c>
      <c r="M127" t="s">
        <v>3</v>
      </c>
    </row>
    <row r="128" spans="6:16" x14ac:dyDescent="0.35">
      <c r="H128" s="1">
        <v>0</v>
      </c>
      <c r="K128" t="s">
        <v>7</v>
      </c>
      <c r="L128">
        <v>2.4199999999999998E-3</v>
      </c>
      <c r="M128" t="s">
        <v>3</v>
      </c>
    </row>
    <row r="129" spans="7:16" x14ac:dyDescent="0.35">
      <c r="H129" s="1">
        <v>0</v>
      </c>
      <c r="K129" t="s">
        <v>48</v>
      </c>
      <c r="L129">
        <v>1.1000000000000001E-3</v>
      </c>
      <c r="M129" t="s">
        <v>3</v>
      </c>
    </row>
    <row r="130" spans="7:16" x14ac:dyDescent="0.35">
      <c r="H130" s="1">
        <v>0</v>
      </c>
      <c r="K130" t="s">
        <v>81</v>
      </c>
      <c r="L130">
        <v>9.7000000000000005E-4</v>
      </c>
      <c r="M130" t="s">
        <v>3</v>
      </c>
    </row>
    <row r="131" spans="7:16" x14ac:dyDescent="0.35">
      <c r="I131" s="1">
        <v>0</v>
      </c>
      <c r="K131" t="s">
        <v>94</v>
      </c>
      <c r="L131">
        <v>5.8E-4</v>
      </c>
      <c r="M131" t="s">
        <v>3</v>
      </c>
    </row>
    <row r="132" spans="7:16" x14ac:dyDescent="0.35">
      <c r="I132" s="1">
        <v>0</v>
      </c>
      <c r="K132" t="s">
        <v>95</v>
      </c>
      <c r="L132">
        <v>1.6000000000000001E-4</v>
      </c>
      <c r="M132" t="s">
        <v>3</v>
      </c>
    </row>
    <row r="133" spans="7:16" x14ac:dyDescent="0.35">
      <c r="I133" s="1">
        <v>0</v>
      </c>
      <c r="K133" t="s">
        <v>96</v>
      </c>
      <c r="L133" s="2">
        <v>9.9874299999999993E-5</v>
      </c>
      <c r="M133" t="s">
        <v>3</v>
      </c>
      <c r="P133" s="2"/>
    </row>
    <row r="134" spans="7:16" x14ac:dyDescent="0.35">
      <c r="I134" s="1">
        <v>0</v>
      </c>
      <c r="K134" t="s">
        <v>87</v>
      </c>
      <c r="L134" s="2">
        <v>8.6898700000000002E-5</v>
      </c>
      <c r="M134" t="s">
        <v>3</v>
      </c>
      <c r="P134" s="2"/>
    </row>
    <row r="135" spans="7:16" x14ac:dyDescent="0.35">
      <c r="I135" s="1">
        <v>0</v>
      </c>
      <c r="K135" t="s">
        <v>16</v>
      </c>
      <c r="L135" s="2">
        <v>2.6169E-5</v>
      </c>
      <c r="M135" t="s">
        <v>3</v>
      </c>
      <c r="P135" s="2"/>
    </row>
    <row r="136" spans="7:16" x14ac:dyDescent="0.35">
      <c r="I136" s="1">
        <v>0</v>
      </c>
      <c r="K136" t="s">
        <v>74</v>
      </c>
      <c r="L136" s="2">
        <v>6.2056899999999999E-6</v>
      </c>
      <c r="M136" t="s">
        <v>3</v>
      </c>
      <c r="P136" s="2"/>
    </row>
    <row r="137" spans="7:16" x14ac:dyDescent="0.35">
      <c r="I137" s="1">
        <v>0</v>
      </c>
      <c r="K137" t="s">
        <v>7</v>
      </c>
      <c r="L137" s="2">
        <v>1.3897600000000001E-7</v>
      </c>
      <c r="M137" t="s">
        <v>3</v>
      </c>
      <c r="P137" s="2"/>
    </row>
    <row r="138" spans="7:16" x14ac:dyDescent="0.35">
      <c r="I138" s="1">
        <v>0</v>
      </c>
      <c r="K138" t="s">
        <v>97</v>
      </c>
      <c r="L138" s="2">
        <v>1.12105E-7</v>
      </c>
      <c r="M138" t="s">
        <v>3</v>
      </c>
      <c r="P138" s="2"/>
    </row>
    <row r="139" spans="7:16" x14ac:dyDescent="0.35">
      <c r="H139" s="1">
        <v>0</v>
      </c>
      <c r="K139" t="s">
        <v>82</v>
      </c>
      <c r="L139" s="2">
        <v>9.9029400000000004E-5</v>
      </c>
      <c r="M139" t="s">
        <v>3</v>
      </c>
      <c r="P139" s="2"/>
    </row>
    <row r="140" spans="7:16" x14ac:dyDescent="0.35">
      <c r="I140" s="1">
        <v>0</v>
      </c>
      <c r="K140" t="s">
        <v>71</v>
      </c>
      <c r="L140" s="2">
        <v>6.4543100000000002E-5</v>
      </c>
      <c r="M140" t="s">
        <v>3</v>
      </c>
      <c r="P140" s="2"/>
    </row>
    <row r="141" spans="7:16" x14ac:dyDescent="0.35">
      <c r="I141" s="1">
        <v>0</v>
      </c>
      <c r="K141" t="s">
        <v>96</v>
      </c>
      <c r="L141" s="2">
        <v>3.4486300000000002E-5</v>
      </c>
      <c r="M141" t="s">
        <v>3</v>
      </c>
      <c r="P141" s="2"/>
    </row>
    <row r="142" spans="7:16" x14ac:dyDescent="0.35">
      <c r="H142" s="1">
        <v>0</v>
      </c>
      <c r="K142" t="s">
        <v>83</v>
      </c>
      <c r="L142" s="2">
        <v>6.18535E-5</v>
      </c>
      <c r="M142" t="s">
        <v>3</v>
      </c>
      <c r="P142" s="2"/>
    </row>
    <row r="143" spans="7:16" x14ac:dyDescent="0.35">
      <c r="G143" s="1">
        <v>6.9999999999999999E-4</v>
      </c>
      <c r="K143" t="s">
        <v>84</v>
      </c>
      <c r="L143">
        <v>0.13356000000000001</v>
      </c>
      <c r="M143" t="s">
        <v>3</v>
      </c>
    </row>
    <row r="144" spans="7:16" x14ac:dyDescent="0.35">
      <c r="H144" s="1">
        <v>4.0000000000000002E-4</v>
      </c>
      <c r="K144" t="s">
        <v>69</v>
      </c>
      <c r="L144">
        <v>7.5439999999999993E-2</v>
      </c>
      <c r="M144" t="s">
        <v>3</v>
      </c>
    </row>
    <row r="145" spans="6:13" x14ac:dyDescent="0.35">
      <c r="H145" s="1">
        <v>2.9999999999999997E-4</v>
      </c>
      <c r="K145" t="s">
        <v>86</v>
      </c>
      <c r="L145">
        <v>5.8119999999999998E-2</v>
      </c>
      <c r="M145" t="s">
        <v>3</v>
      </c>
    </row>
    <row r="146" spans="6:13" x14ac:dyDescent="0.35">
      <c r="G146" s="1">
        <v>2.9999999999999997E-4</v>
      </c>
      <c r="K146" t="s">
        <v>85</v>
      </c>
      <c r="L146">
        <v>6.4420000000000005E-2</v>
      </c>
      <c r="M146" t="s">
        <v>3</v>
      </c>
    </row>
    <row r="147" spans="6:13" x14ac:dyDescent="0.35">
      <c r="H147" s="1">
        <v>2.9999999999999997E-4</v>
      </c>
      <c r="K147" t="s">
        <v>98</v>
      </c>
      <c r="L147">
        <v>5.4629999999999998E-2</v>
      </c>
      <c r="M147" t="s">
        <v>3</v>
      </c>
    </row>
    <row r="148" spans="6:13" x14ac:dyDescent="0.35">
      <c r="H148" s="1">
        <v>0</v>
      </c>
      <c r="K148" t="s">
        <v>99</v>
      </c>
      <c r="L148">
        <v>9.7900000000000001E-3</v>
      </c>
      <c r="M148" t="s">
        <v>3</v>
      </c>
    </row>
    <row r="149" spans="6:13" x14ac:dyDescent="0.35">
      <c r="G149" s="1">
        <v>2.9999999999999997E-4</v>
      </c>
      <c r="K149" t="s">
        <v>86</v>
      </c>
      <c r="L149">
        <v>6.4329999999999998E-2</v>
      </c>
      <c r="M149" t="s">
        <v>3</v>
      </c>
    </row>
    <row r="150" spans="6:13" x14ac:dyDescent="0.35">
      <c r="G150" s="1">
        <v>2.9999999999999997E-4</v>
      </c>
      <c r="K150" t="s">
        <v>7</v>
      </c>
      <c r="L150">
        <v>5.2699999999999997E-2</v>
      </c>
      <c r="M150" t="s">
        <v>3</v>
      </c>
    </row>
    <row r="151" spans="6:13" x14ac:dyDescent="0.35">
      <c r="G151" s="1">
        <v>2.0000000000000001E-4</v>
      </c>
      <c r="K151" t="s">
        <v>87</v>
      </c>
      <c r="L151">
        <v>4.7890000000000002E-2</v>
      </c>
      <c r="M151" t="s">
        <v>3</v>
      </c>
    </row>
    <row r="152" spans="6:13" x14ac:dyDescent="0.35">
      <c r="G152" s="1">
        <v>2.0000000000000001E-4</v>
      </c>
      <c r="K152" t="s">
        <v>88</v>
      </c>
      <c r="L152">
        <v>4.1340000000000002E-2</v>
      </c>
      <c r="M152" t="s">
        <v>3</v>
      </c>
    </row>
    <row r="153" spans="6:13" x14ac:dyDescent="0.35">
      <c r="G153" s="1">
        <v>2.0000000000000001E-4</v>
      </c>
      <c r="K153" t="s">
        <v>89</v>
      </c>
      <c r="L153">
        <v>4.0439999999999997E-2</v>
      </c>
      <c r="M153" t="s">
        <v>3</v>
      </c>
    </row>
    <row r="154" spans="6:13" x14ac:dyDescent="0.35">
      <c r="G154" s="1">
        <v>2.0000000000000001E-4</v>
      </c>
      <c r="K154" t="s">
        <v>90</v>
      </c>
      <c r="L154">
        <v>3.1759999999999997E-2</v>
      </c>
      <c r="M154" t="s">
        <v>3</v>
      </c>
    </row>
    <row r="155" spans="6:13" x14ac:dyDescent="0.35">
      <c r="G155" s="1">
        <v>0</v>
      </c>
      <c r="K155" t="s">
        <v>91</v>
      </c>
      <c r="L155">
        <v>7.4099999999999999E-3</v>
      </c>
      <c r="M155" t="s">
        <v>3</v>
      </c>
    </row>
    <row r="156" spans="6:13" x14ac:dyDescent="0.35">
      <c r="H156" s="1">
        <v>0</v>
      </c>
      <c r="K156" t="s">
        <v>100</v>
      </c>
      <c r="L156">
        <v>4.3299999999999996E-3</v>
      </c>
      <c r="M156" t="s">
        <v>3</v>
      </c>
    </row>
    <row r="157" spans="6:13" x14ac:dyDescent="0.35">
      <c r="H157" s="1">
        <v>0</v>
      </c>
      <c r="K157" t="s">
        <v>101</v>
      </c>
      <c r="L157">
        <v>3.4399999999999999E-3</v>
      </c>
      <c r="M157" t="s">
        <v>3</v>
      </c>
    </row>
    <row r="158" spans="6:13" x14ac:dyDescent="0.35">
      <c r="H158" s="1">
        <v>0</v>
      </c>
      <c r="K158" t="s">
        <v>68</v>
      </c>
      <c r="L158">
        <v>-3.6000000000000002E-4</v>
      </c>
      <c r="M158" t="s">
        <v>3</v>
      </c>
    </row>
    <row r="159" spans="6:13" x14ac:dyDescent="0.35">
      <c r="G159" s="1">
        <v>0</v>
      </c>
      <c r="K159" t="s">
        <v>83</v>
      </c>
      <c r="L159">
        <v>1.7000000000000001E-4</v>
      </c>
      <c r="M159" t="s">
        <v>3</v>
      </c>
    </row>
    <row r="160" spans="6:13" x14ac:dyDescent="0.35">
      <c r="F160" s="1">
        <v>2.3E-3</v>
      </c>
      <c r="K160" t="s">
        <v>78</v>
      </c>
      <c r="L160">
        <v>0.45538000000000001</v>
      </c>
      <c r="M160" t="s">
        <v>3</v>
      </c>
    </row>
    <row r="161" spans="4:17" x14ac:dyDescent="0.35">
      <c r="F161" s="1">
        <v>2.0000000000000001E-4</v>
      </c>
      <c r="K161" t="s">
        <v>87</v>
      </c>
      <c r="L161">
        <v>4.5469999999999997E-2</v>
      </c>
      <c r="M161" t="s">
        <v>3</v>
      </c>
    </row>
    <row r="162" spans="4:17" x14ac:dyDescent="0.35">
      <c r="F162" s="1">
        <v>2.0000000000000001E-4</v>
      </c>
      <c r="K162" t="s">
        <v>88</v>
      </c>
      <c r="L162">
        <v>3.9329999999999997E-2</v>
      </c>
      <c r="M162" t="s">
        <v>3</v>
      </c>
    </row>
    <row r="163" spans="4:17" x14ac:dyDescent="0.35">
      <c r="F163" s="1">
        <v>2.0000000000000001E-4</v>
      </c>
      <c r="K163" t="s">
        <v>89</v>
      </c>
      <c r="L163">
        <v>3.8399999999999997E-2</v>
      </c>
      <c r="M163" t="s">
        <v>3</v>
      </c>
    </row>
    <row r="164" spans="4:17" x14ac:dyDescent="0.35">
      <c r="F164" s="1">
        <v>2.0000000000000001E-4</v>
      </c>
      <c r="K164" t="s">
        <v>90</v>
      </c>
      <c r="L164">
        <v>3.1910000000000001E-2</v>
      </c>
      <c r="M164" t="s">
        <v>3</v>
      </c>
    </row>
    <row r="165" spans="4:17" x14ac:dyDescent="0.35">
      <c r="F165" s="1">
        <v>2.0000000000000001E-4</v>
      </c>
      <c r="K165" t="s">
        <v>85</v>
      </c>
      <c r="L165">
        <v>3.0960000000000001E-2</v>
      </c>
      <c r="M165" t="s">
        <v>3</v>
      </c>
    </row>
    <row r="166" spans="4:17" x14ac:dyDescent="0.35">
      <c r="F166" s="1">
        <v>1E-4</v>
      </c>
      <c r="K166" t="s">
        <v>7</v>
      </c>
      <c r="L166">
        <v>1.3480000000000001E-2</v>
      </c>
      <c r="M166" t="s">
        <v>3</v>
      </c>
    </row>
    <row r="167" spans="4:17" x14ac:dyDescent="0.35">
      <c r="F167" s="1">
        <v>0</v>
      </c>
      <c r="K167" t="s">
        <v>91</v>
      </c>
      <c r="L167">
        <v>7.45E-3</v>
      </c>
      <c r="M167" t="s">
        <v>3</v>
      </c>
    </row>
    <row r="168" spans="4:17" x14ac:dyDescent="0.35">
      <c r="F168" s="1">
        <v>0</v>
      </c>
      <c r="K168" t="s">
        <v>102</v>
      </c>
      <c r="L168">
        <v>1.6000000000000001E-4</v>
      </c>
      <c r="M168" t="s">
        <v>3</v>
      </c>
    </row>
    <row r="169" spans="4:17" x14ac:dyDescent="0.35">
      <c r="E169" s="1">
        <v>3.0999999999999999E-3</v>
      </c>
      <c r="K169" t="s">
        <v>103</v>
      </c>
      <c r="L169">
        <v>0.62914999999999999</v>
      </c>
      <c r="M169" t="s">
        <v>3</v>
      </c>
    </row>
    <row r="170" spans="4:17" x14ac:dyDescent="0.35">
      <c r="F170" s="1">
        <v>3.0999999999999999E-3</v>
      </c>
      <c r="K170" t="s">
        <v>140</v>
      </c>
      <c r="L170">
        <v>0.62914999999999999</v>
      </c>
      <c r="M170" t="s">
        <v>3</v>
      </c>
    </row>
    <row r="171" spans="4:17" x14ac:dyDescent="0.35">
      <c r="E171" s="1">
        <v>1E-4</v>
      </c>
      <c r="K171" t="s">
        <v>104</v>
      </c>
      <c r="L171">
        <v>1.2330000000000001E-2</v>
      </c>
      <c r="M171" t="s">
        <v>3</v>
      </c>
    </row>
    <row r="172" spans="4:17" x14ac:dyDescent="0.35">
      <c r="F172" s="1">
        <v>0</v>
      </c>
      <c r="K172" t="s">
        <v>105</v>
      </c>
      <c r="L172">
        <v>8.6800000000000002E-3</v>
      </c>
      <c r="M172" t="s">
        <v>3</v>
      </c>
    </row>
    <row r="173" spans="4:17" x14ac:dyDescent="0.35">
      <c r="F173" s="1">
        <v>0</v>
      </c>
      <c r="K173" t="s">
        <v>106</v>
      </c>
      <c r="L173">
        <v>7.0000000000000001E-3</v>
      </c>
      <c r="M173" t="s">
        <v>3</v>
      </c>
    </row>
    <row r="174" spans="4:17" x14ac:dyDescent="0.35">
      <c r="F174" s="1">
        <v>0</v>
      </c>
      <c r="K174" t="s">
        <v>107</v>
      </c>
      <c r="L174">
        <v>-3.3500000000000001E-3</v>
      </c>
      <c r="M174" t="s">
        <v>3</v>
      </c>
    </row>
    <row r="175" spans="4:17" x14ac:dyDescent="0.35">
      <c r="E175" s="1">
        <v>0</v>
      </c>
      <c r="K175" t="s">
        <v>108</v>
      </c>
      <c r="L175" s="2">
        <v>4.4348100000000003E-5</v>
      </c>
      <c r="M175" t="s">
        <v>3</v>
      </c>
      <c r="P175" s="2"/>
    </row>
    <row r="176" spans="4:17" s="41" customFormat="1" x14ac:dyDescent="0.35">
      <c r="D176" s="42">
        <v>0</v>
      </c>
      <c r="K176" s="41" t="s">
        <v>143</v>
      </c>
      <c r="L176" s="41">
        <v>3.3759999999999998E-2</v>
      </c>
      <c r="M176" s="41" t="s">
        <v>3</v>
      </c>
      <c r="N176" s="41">
        <v>2.9099999999999998E-3</v>
      </c>
      <c r="Q176" s="41">
        <f>L176-N176</f>
        <v>3.0849999999999999E-2</v>
      </c>
    </row>
    <row r="177" spans="2:17" x14ac:dyDescent="0.35">
      <c r="E177" s="1">
        <v>0</v>
      </c>
      <c r="K177" t="s">
        <v>7</v>
      </c>
      <c r="L177">
        <v>3.3759999999999998E-2</v>
      </c>
      <c r="M177" t="s">
        <v>3</v>
      </c>
      <c r="N177">
        <v>2.9099999999999998E-3</v>
      </c>
      <c r="Q177">
        <f>L177-N177</f>
        <v>3.0849999999999999E-2</v>
      </c>
    </row>
    <row r="178" spans="2:17" x14ac:dyDescent="0.35">
      <c r="B178" s="1">
        <v>1.9099999999999999E-2</v>
      </c>
      <c r="K178" t="s">
        <v>110</v>
      </c>
      <c r="L178">
        <v>3.8327800000000001</v>
      </c>
      <c r="M178" t="s">
        <v>3</v>
      </c>
    </row>
    <row r="179" spans="2:17" x14ac:dyDescent="0.35">
      <c r="C179" s="1">
        <v>1.9099999999999999E-2</v>
      </c>
      <c r="K179" t="s">
        <v>111</v>
      </c>
      <c r="L179">
        <v>3.8327800000000001</v>
      </c>
      <c r="M179" t="s">
        <v>3</v>
      </c>
    </row>
    <row r="180" spans="2:17" x14ac:dyDescent="0.35">
      <c r="D180" s="1">
        <v>1.9099999999999999E-2</v>
      </c>
      <c r="K180" t="s">
        <v>112</v>
      </c>
      <c r="L180">
        <v>3.8327800000000001</v>
      </c>
      <c r="M180" t="s">
        <v>3</v>
      </c>
    </row>
    <row r="181" spans="2:17" x14ac:dyDescent="0.35">
      <c r="B181" s="1">
        <v>0</v>
      </c>
      <c r="K181" t="s">
        <v>144</v>
      </c>
      <c r="L181" s="2">
        <v>1.08184E-5</v>
      </c>
      <c r="M181" t="s">
        <v>3</v>
      </c>
      <c r="P181" s="2"/>
    </row>
    <row r="182" spans="2:17" x14ac:dyDescent="0.35">
      <c r="C182" s="1">
        <v>0</v>
      </c>
      <c r="K182" t="s">
        <v>145</v>
      </c>
      <c r="L182" s="2">
        <v>1.08184E-5</v>
      </c>
      <c r="M182" t="s">
        <v>3</v>
      </c>
      <c r="P182" s="2"/>
    </row>
    <row r="183" spans="2:17" x14ac:dyDescent="0.35">
      <c r="D183" s="1">
        <v>0</v>
      </c>
      <c r="K183" t="s">
        <v>114</v>
      </c>
      <c r="L183" s="2">
        <v>1.08184E-5</v>
      </c>
      <c r="M183" t="s">
        <v>3</v>
      </c>
      <c r="P183" s="2"/>
    </row>
    <row r="184" spans="2:17" x14ac:dyDescent="0.35">
      <c r="E184" s="1">
        <v>0</v>
      </c>
      <c r="K184" t="s">
        <v>115</v>
      </c>
      <c r="L184" s="2">
        <v>1.0570999999999999E-5</v>
      </c>
      <c r="M184" t="s">
        <v>3</v>
      </c>
      <c r="P184" s="2"/>
    </row>
    <row r="185" spans="2:17" x14ac:dyDescent="0.35">
      <c r="E185" s="1">
        <v>0</v>
      </c>
      <c r="K185" t="s">
        <v>116</v>
      </c>
      <c r="L185" s="2">
        <v>2.4737799999999998E-7</v>
      </c>
      <c r="M185" t="s">
        <v>3</v>
      </c>
      <c r="P185" s="2"/>
    </row>
    <row r="186" spans="2:17" x14ac:dyDescent="0.35">
      <c r="D186" s="1">
        <v>0</v>
      </c>
      <c r="K186" t="s">
        <v>146</v>
      </c>
      <c r="L186">
        <v>0</v>
      </c>
      <c r="M186" t="s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</sheetPr>
  <dimension ref="A1:S186"/>
  <sheetViews>
    <sheetView workbookViewId="0">
      <selection activeCell="H20" sqref="H20"/>
    </sheetView>
  </sheetViews>
  <sheetFormatPr baseColWidth="10" defaultColWidth="10.90625" defaultRowHeight="14.5" x14ac:dyDescent="0.35"/>
  <cols>
    <col min="14" max="14" width="11.54296875" style="50"/>
    <col min="15" max="15" width="14" bestFit="1" customWidth="1"/>
    <col min="16" max="16" width="12" bestFit="1" customWidth="1"/>
  </cols>
  <sheetData>
    <row r="1" spans="1:19" ht="14.4" x14ac:dyDescent="0.3">
      <c r="A1" t="s">
        <v>201</v>
      </c>
    </row>
    <row r="2" spans="1:19" ht="14.4" x14ac:dyDescent="0.3">
      <c r="A2" t="s">
        <v>200</v>
      </c>
      <c r="K2" t="s">
        <v>0</v>
      </c>
      <c r="L2" t="s">
        <v>278</v>
      </c>
      <c r="M2" t="s">
        <v>2</v>
      </c>
      <c r="N2" s="50" t="s">
        <v>278</v>
      </c>
      <c r="P2" t="s">
        <v>281</v>
      </c>
      <c r="Q2" t="s">
        <v>282</v>
      </c>
      <c r="R2" t="s">
        <v>283</v>
      </c>
      <c r="S2" t="s">
        <v>279</v>
      </c>
    </row>
    <row r="3" spans="1:19" ht="14.4" x14ac:dyDescent="0.3">
      <c r="A3" s="1">
        <v>1</v>
      </c>
      <c r="K3" t="s">
        <v>117</v>
      </c>
      <c r="L3" s="40">
        <f>N3+R21</f>
        <v>200.99106999999998</v>
      </c>
      <c r="M3" t="s">
        <v>3</v>
      </c>
      <c r="N3">
        <v>200.99225999999999</v>
      </c>
      <c r="O3" s="64">
        <f>1-P3</f>
        <v>5.920625998245832E-6</v>
      </c>
      <c r="P3" s="63">
        <f>L3/N3</f>
        <v>0.99999407937400175</v>
      </c>
      <c r="S3" t="s">
        <v>313</v>
      </c>
    </row>
    <row r="4" spans="1:19" ht="14.4" x14ac:dyDescent="0.3">
      <c r="B4" s="1">
        <v>0.68700000000000006</v>
      </c>
      <c r="K4" t="s">
        <v>118</v>
      </c>
      <c r="L4">
        <f>N4+R21</f>
        <v>138.07487</v>
      </c>
      <c r="M4" t="s">
        <v>3</v>
      </c>
      <c r="N4">
        <v>138.07606000000001</v>
      </c>
      <c r="P4" s="1">
        <f>L4/$L$3</f>
        <v>0.68697017235641378</v>
      </c>
    </row>
    <row r="5" spans="1:19" ht="14.4" x14ac:dyDescent="0.3">
      <c r="C5" s="1">
        <v>0.25609999999999999</v>
      </c>
      <c r="K5" t="s">
        <v>119</v>
      </c>
      <c r="L5">
        <v>51.480359999999997</v>
      </c>
      <c r="M5" t="s">
        <v>3</v>
      </c>
    </row>
    <row r="6" spans="1:19" ht="14.4" x14ac:dyDescent="0.3">
      <c r="D6" s="1">
        <v>0.25609999999999999</v>
      </c>
      <c r="K6" t="s">
        <v>120</v>
      </c>
      <c r="L6">
        <v>51.480359999999997</v>
      </c>
      <c r="M6" t="s">
        <v>3</v>
      </c>
    </row>
    <row r="7" spans="1:19" ht="14.4" x14ac:dyDescent="0.3">
      <c r="E7" s="1">
        <v>0.25609999999999999</v>
      </c>
      <c r="K7" t="s">
        <v>7</v>
      </c>
      <c r="L7">
        <v>51.480359999999997</v>
      </c>
      <c r="M7" t="s">
        <v>3</v>
      </c>
    </row>
    <row r="8" spans="1:19" x14ac:dyDescent="0.35">
      <c r="C8" s="1">
        <v>0.24329999999999999</v>
      </c>
      <c r="K8" t="s">
        <v>121</v>
      </c>
      <c r="L8">
        <f>N8+R21</f>
        <v>48.894059999999996</v>
      </c>
      <c r="M8" t="s">
        <v>3</v>
      </c>
      <c r="N8">
        <v>48.895249999999997</v>
      </c>
      <c r="P8" s="1">
        <f>L8/$L$3</f>
        <v>0.24326483758706297</v>
      </c>
    </row>
    <row r="9" spans="1:19" x14ac:dyDescent="0.35">
      <c r="D9" s="1">
        <v>0.21340000000000001</v>
      </c>
      <c r="K9" t="s">
        <v>122</v>
      </c>
      <c r="L9">
        <v>42.900300000000001</v>
      </c>
      <c r="M9" t="s">
        <v>3</v>
      </c>
    </row>
    <row r="10" spans="1:19" x14ac:dyDescent="0.35">
      <c r="E10" s="1">
        <v>0.21340000000000001</v>
      </c>
      <c r="K10" t="s">
        <v>7</v>
      </c>
      <c r="L10">
        <v>42.900300000000001</v>
      </c>
      <c r="M10" t="s">
        <v>3</v>
      </c>
    </row>
    <row r="11" spans="1:19" x14ac:dyDescent="0.35">
      <c r="D11" s="1">
        <v>2.98E-2</v>
      </c>
      <c r="K11" t="s">
        <v>12</v>
      </c>
      <c r="L11">
        <v>5.99376</v>
      </c>
      <c r="M11" t="s">
        <v>3</v>
      </c>
    </row>
    <row r="12" spans="1:19" x14ac:dyDescent="0.35">
      <c r="E12" s="1">
        <v>2.6499999999999999E-2</v>
      </c>
      <c r="K12" t="s">
        <v>13</v>
      </c>
      <c r="L12">
        <v>5.3251900000000001</v>
      </c>
      <c r="M12" t="s">
        <v>3</v>
      </c>
    </row>
    <row r="13" spans="1:19" x14ac:dyDescent="0.35">
      <c r="F13" s="1">
        <v>2.6499999999999999E-2</v>
      </c>
      <c r="K13" t="s">
        <v>94</v>
      </c>
      <c r="L13">
        <v>5.3251900000000001</v>
      </c>
      <c r="M13" t="s">
        <v>3</v>
      </c>
    </row>
    <row r="14" spans="1:19" x14ac:dyDescent="0.35">
      <c r="E14" s="1">
        <v>3.3E-3</v>
      </c>
      <c r="K14" t="s">
        <v>14</v>
      </c>
      <c r="L14">
        <v>0.66857</v>
      </c>
      <c r="M14" t="s">
        <v>3</v>
      </c>
    </row>
    <row r="15" spans="1:19" x14ac:dyDescent="0.35">
      <c r="F15" s="1">
        <v>3.3E-3</v>
      </c>
      <c r="K15" t="s">
        <v>15</v>
      </c>
      <c r="L15">
        <v>0.66857</v>
      </c>
      <c r="M15" t="s">
        <v>3</v>
      </c>
    </row>
    <row r="16" spans="1:19" x14ac:dyDescent="0.35">
      <c r="G16" s="1">
        <v>1.1999999999999999E-3</v>
      </c>
      <c r="K16" t="s">
        <v>16</v>
      </c>
      <c r="L16">
        <v>0.2319</v>
      </c>
      <c r="M16" t="s">
        <v>3</v>
      </c>
    </row>
    <row r="17" spans="3:19" x14ac:dyDescent="0.35">
      <c r="G17" s="1">
        <v>1.1000000000000001E-3</v>
      </c>
      <c r="K17" t="s">
        <v>17</v>
      </c>
      <c r="L17">
        <v>0.22602</v>
      </c>
      <c r="M17" t="s">
        <v>3</v>
      </c>
    </row>
    <row r="18" spans="3:19" x14ac:dyDescent="0.35">
      <c r="G18" s="1">
        <v>1E-3</v>
      </c>
      <c r="K18" t="s">
        <v>18</v>
      </c>
      <c r="L18">
        <v>0.20155999999999999</v>
      </c>
      <c r="M18" t="s">
        <v>3</v>
      </c>
    </row>
    <row r="19" spans="3:19" x14ac:dyDescent="0.35">
      <c r="G19" s="1">
        <v>0</v>
      </c>
      <c r="K19" t="s">
        <v>19</v>
      </c>
      <c r="L19">
        <v>9.0900000000000009E-3</v>
      </c>
      <c r="M19" t="s">
        <v>3</v>
      </c>
    </row>
    <row r="20" spans="3:19" x14ac:dyDescent="0.35">
      <c r="G20" s="1">
        <v>0</v>
      </c>
      <c r="K20" t="s">
        <v>7</v>
      </c>
      <c r="L20" s="2">
        <v>1.13381E-7</v>
      </c>
      <c r="M20" t="s">
        <v>3</v>
      </c>
      <c r="P20" s="2"/>
    </row>
    <row r="21" spans="3:19" s="37" customFormat="1" x14ac:dyDescent="0.35">
      <c r="D21" s="38">
        <v>0</v>
      </c>
      <c r="K21" s="37" t="s">
        <v>123</v>
      </c>
      <c r="L21" s="37">
        <v>0</v>
      </c>
      <c r="M21" s="37" t="s">
        <v>3</v>
      </c>
      <c r="N21">
        <v>1.1900000000000001E-3</v>
      </c>
      <c r="Q21" s="3">
        <v>0</v>
      </c>
      <c r="R21">
        <f>Q21-N21</f>
        <v>-1.1900000000000001E-3</v>
      </c>
      <c r="S21" s="37" t="s">
        <v>305</v>
      </c>
    </row>
    <row r="22" spans="3:19" s="37" customFormat="1" x14ac:dyDescent="0.35">
      <c r="E22" s="38">
        <v>0</v>
      </c>
      <c r="K22" s="37" t="s">
        <v>7</v>
      </c>
      <c r="L22" s="37">
        <v>0</v>
      </c>
      <c r="M22" s="31" t="s">
        <v>3</v>
      </c>
      <c r="N22">
        <v>1.1900000000000001E-3</v>
      </c>
      <c r="Q22">
        <v>0</v>
      </c>
      <c r="R22">
        <f>Q22-N22</f>
        <v>-1.1900000000000001E-3</v>
      </c>
      <c r="S22" s="37" t="s">
        <v>305</v>
      </c>
    </row>
    <row r="23" spans="3:19" x14ac:dyDescent="0.35">
      <c r="C23" s="1">
        <v>0.18559999999999999</v>
      </c>
      <c r="K23" t="s">
        <v>9</v>
      </c>
      <c r="L23">
        <v>37.304609999999997</v>
      </c>
      <c r="M23" t="s">
        <v>3</v>
      </c>
    </row>
    <row r="24" spans="3:19" x14ac:dyDescent="0.35">
      <c r="D24" s="1">
        <v>0.18559999999999999</v>
      </c>
      <c r="K24" t="s">
        <v>10</v>
      </c>
      <c r="L24">
        <v>37.304609999999997</v>
      </c>
      <c r="M24" t="s">
        <v>3</v>
      </c>
    </row>
    <row r="25" spans="3:19" x14ac:dyDescent="0.35">
      <c r="E25" s="1">
        <v>0.18559999999999999</v>
      </c>
      <c r="K25" t="s">
        <v>7</v>
      </c>
      <c r="L25">
        <v>37.304609999999997</v>
      </c>
      <c r="M25" t="s">
        <v>3</v>
      </c>
    </row>
    <row r="26" spans="3:19" x14ac:dyDescent="0.35">
      <c r="C26" s="1">
        <v>2E-3</v>
      </c>
      <c r="K26" t="s">
        <v>124</v>
      </c>
      <c r="L26">
        <v>0.39584999999999998</v>
      </c>
      <c r="M26" t="s">
        <v>3</v>
      </c>
    </row>
    <row r="27" spans="3:19" x14ac:dyDescent="0.35">
      <c r="D27" s="1">
        <v>1.1999999999999999E-3</v>
      </c>
      <c r="K27" t="s">
        <v>22</v>
      </c>
      <c r="L27">
        <v>0.24227000000000001</v>
      </c>
      <c r="M27" t="s">
        <v>3</v>
      </c>
    </row>
    <row r="28" spans="3:19" x14ac:dyDescent="0.35">
      <c r="E28" s="1">
        <v>1.1000000000000001E-3</v>
      </c>
      <c r="K28" t="s">
        <v>13</v>
      </c>
      <c r="L28">
        <v>0.23052</v>
      </c>
      <c r="M28" t="s">
        <v>3</v>
      </c>
    </row>
    <row r="29" spans="3:19" x14ac:dyDescent="0.35">
      <c r="F29" s="1">
        <v>1.1000000000000001E-3</v>
      </c>
      <c r="K29" t="s">
        <v>94</v>
      </c>
      <c r="L29">
        <v>0.23052</v>
      </c>
      <c r="M29" t="s">
        <v>3</v>
      </c>
    </row>
    <row r="30" spans="3:19" x14ac:dyDescent="0.35">
      <c r="E30" s="1">
        <v>1E-4</v>
      </c>
      <c r="K30" t="s">
        <v>23</v>
      </c>
      <c r="L30">
        <v>1.174E-2</v>
      </c>
      <c r="M30" t="s">
        <v>3</v>
      </c>
    </row>
    <row r="31" spans="3:19" x14ac:dyDescent="0.35">
      <c r="F31" s="1">
        <v>0</v>
      </c>
      <c r="K31" t="s">
        <v>24</v>
      </c>
      <c r="L31">
        <v>5.9500000000000004E-3</v>
      </c>
      <c r="M31" t="s">
        <v>3</v>
      </c>
    </row>
    <row r="32" spans="3:19" x14ac:dyDescent="0.35">
      <c r="G32" s="1">
        <v>0</v>
      </c>
      <c r="K32" t="s">
        <v>25</v>
      </c>
      <c r="L32">
        <v>5.8300000000000001E-3</v>
      </c>
      <c r="M32" t="s">
        <v>3</v>
      </c>
    </row>
    <row r="33" spans="2:17" x14ac:dyDescent="0.35">
      <c r="G33" s="1">
        <v>0</v>
      </c>
      <c r="K33" t="s">
        <v>28</v>
      </c>
      <c r="L33">
        <v>1E-4</v>
      </c>
      <c r="M33" t="s">
        <v>3</v>
      </c>
    </row>
    <row r="34" spans="2:17" x14ac:dyDescent="0.35">
      <c r="G34" s="1">
        <v>0</v>
      </c>
      <c r="K34" t="s">
        <v>29</v>
      </c>
      <c r="L34" s="2">
        <v>1.3475800000000001E-5</v>
      </c>
      <c r="M34" t="s">
        <v>3</v>
      </c>
      <c r="Q34" s="2"/>
    </row>
    <row r="35" spans="2:17" x14ac:dyDescent="0.35">
      <c r="F35" s="1">
        <v>0</v>
      </c>
      <c r="K35" t="s">
        <v>31</v>
      </c>
      <c r="L35">
        <v>5.7600000000000004E-3</v>
      </c>
      <c r="M35" t="s">
        <v>3</v>
      </c>
    </row>
    <row r="36" spans="2:17" x14ac:dyDescent="0.35">
      <c r="G36" s="1">
        <v>0</v>
      </c>
      <c r="K36" t="s">
        <v>7</v>
      </c>
      <c r="L36">
        <v>1.6900000000000001E-3</v>
      </c>
      <c r="M36" t="s">
        <v>3</v>
      </c>
    </row>
    <row r="37" spans="2:17" x14ac:dyDescent="0.35">
      <c r="G37" s="1">
        <v>0</v>
      </c>
      <c r="K37" t="s">
        <v>32</v>
      </c>
      <c r="L37">
        <v>1.5299999999999999E-3</v>
      </c>
      <c r="M37" t="s">
        <v>3</v>
      </c>
    </row>
    <row r="38" spans="2:17" x14ac:dyDescent="0.35">
      <c r="G38" s="1">
        <v>0</v>
      </c>
      <c r="K38" t="s">
        <v>26</v>
      </c>
      <c r="L38">
        <v>1.5100000000000001E-3</v>
      </c>
      <c r="M38" t="s">
        <v>3</v>
      </c>
    </row>
    <row r="39" spans="2:17" x14ac:dyDescent="0.35">
      <c r="G39" s="1">
        <v>0</v>
      </c>
      <c r="K39" t="s">
        <v>33</v>
      </c>
      <c r="L39">
        <v>9.7999999999999997E-4</v>
      </c>
      <c r="M39" t="s">
        <v>3</v>
      </c>
    </row>
    <row r="40" spans="2:17" x14ac:dyDescent="0.35">
      <c r="G40" s="1">
        <v>0</v>
      </c>
      <c r="K40" t="s">
        <v>29</v>
      </c>
      <c r="L40" s="2">
        <v>2.6845399999999999E-5</v>
      </c>
      <c r="M40" t="s">
        <v>3</v>
      </c>
      <c r="Q40" s="2"/>
    </row>
    <row r="41" spans="2:17" x14ac:dyDescent="0.35">
      <c r="G41" s="1">
        <v>0</v>
      </c>
      <c r="K41" t="s">
        <v>34</v>
      </c>
      <c r="L41" s="2">
        <v>2.51355E-5</v>
      </c>
      <c r="M41" t="s">
        <v>3</v>
      </c>
      <c r="Q41" s="2"/>
    </row>
    <row r="42" spans="2:17" x14ac:dyDescent="0.35">
      <c r="F42" s="1">
        <v>0</v>
      </c>
      <c r="K42" t="s">
        <v>7</v>
      </c>
      <c r="L42" s="2">
        <v>3.8433599999999997E-5</v>
      </c>
      <c r="M42" t="s">
        <v>3</v>
      </c>
      <c r="Q42" s="2"/>
    </row>
    <row r="43" spans="2:17" x14ac:dyDescent="0.35">
      <c r="F43" s="1">
        <v>0</v>
      </c>
      <c r="K43" t="s">
        <v>35</v>
      </c>
      <c r="L43">
        <v>0</v>
      </c>
      <c r="M43" t="s">
        <v>3</v>
      </c>
    </row>
    <row r="44" spans="2:17" x14ac:dyDescent="0.35">
      <c r="D44" s="1">
        <v>6.9999999999999999E-4</v>
      </c>
      <c r="K44" t="s">
        <v>125</v>
      </c>
      <c r="L44">
        <v>0.14921999999999999</v>
      </c>
      <c r="M44" t="s">
        <v>3</v>
      </c>
    </row>
    <row r="45" spans="2:17" x14ac:dyDescent="0.35">
      <c r="E45" s="1">
        <v>6.9999999999999999E-4</v>
      </c>
      <c r="K45" t="s">
        <v>7</v>
      </c>
      <c r="L45">
        <v>0.14921999999999999</v>
      </c>
      <c r="M45" t="s">
        <v>3</v>
      </c>
    </row>
    <row r="46" spans="2:17" s="41" customFormat="1" x14ac:dyDescent="0.35">
      <c r="D46" s="42">
        <v>0</v>
      </c>
      <c r="K46" s="41" t="s">
        <v>126</v>
      </c>
      <c r="L46" s="41">
        <v>4.3600000000000002E-3</v>
      </c>
      <c r="M46" s="41" t="s">
        <v>3</v>
      </c>
      <c r="N46" s="59"/>
    </row>
    <row r="47" spans="2:17" x14ac:dyDescent="0.35">
      <c r="E47" s="1">
        <v>0</v>
      </c>
      <c r="K47" t="s">
        <v>7</v>
      </c>
      <c r="L47">
        <v>4.3600000000000002E-3</v>
      </c>
      <c r="M47" t="s">
        <v>3</v>
      </c>
    </row>
    <row r="48" spans="2:17" x14ac:dyDescent="0.35">
      <c r="B48" s="1">
        <v>0.2104</v>
      </c>
      <c r="K48" t="s">
        <v>127</v>
      </c>
      <c r="L48">
        <v>42.279760000000003</v>
      </c>
      <c r="M48" t="s">
        <v>3</v>
      </c>
    </row>
    <row r="49" spans="2:13" x14ac:dyDescent="0.35">
      <c r="C49" s="1">
        <v>0.2104</v>
      </c>
      <c r="K49" t="s">
        <v>128</v>
      </c>
      <c r="L49">
        <v>42.279760000000003</v>
      </c>
      <c r="M49" t="s">
        <v>3</v>
      </c>
    </row>
    <row r="50" spans="2:13" x14ac:dyDescent="0.35">
      <c r="D50" s="1">
        <v>0.20630000000000001</v>
      </c>
      <c r="K50" t="s">
        <v>6</v>
      </c>
      <c r="L50">
        <v>41.46658</v>
      </c>
      <c r="M50" t="s">
        <v>3</v>
      </c>
    </row>
    <row r="51" spans="2:13" x14ac:dyDescent="0.35">
      <c r="D51" s="1">
        <v>2.3999999999999998E-3</v>
      </c>
      <c r="K51" t="s">
        <v>130</v>
      </c>
      <c r="L51">
        <v>0.47595999999999999</v>
      </c>
      <c r="M51" t="s">
        <v>3</v>
      </c>
    </row>
    <row r="52" spans="2:13" x14ac:dyDescent="0.35">
      <c r="E52" s="1">
        <v>2.3999999999999998E-3</v>
      </c>
      <c r="K52" t="s">
        <v>7</v>
      </c>
      <c r="L52">
        <v>0.47595999999999999</v>
      </c>
      <c r="M52" t="s">
        <v>3</v>
      </c>
    </row>
    <row r="53" spans="2:13" x14ac:dyDescent="0.35">
      <c r="D53" s="1">
        <v>1.6999999999999999E-3</v>
      </c>
      <c r="K53" t="s">
        <v>129</v>
      </c>
      <c r="L53">
        <v>0.33722000000000002</v>
      </c>
      <c r="M53" t="s">
        <v>3</v>
      </c>
    </row>
    <row r="54" spans="2:13" x14ac:dyDescent="0.35">
      <c r="E54" s="1">
        <v>1.6999999999999999E-3</v>
      </c>
      <c r="K54" t="s">
        <v>7</v>
      </c>
      <c r="L54">
        <v>0.33722000000000002</v>
      </c>
      <c r="M54" t="s">
        <v>3</v>
      </c>
    </row>
    <row r="55" spans="2:13" x14ac:dyDescent="0.35">
      <c r="B55" s="1">
        <v>5.8900000000000001E-2</v>
      </c>
      <c r="K55" t="s">
        <v>131</v>
      </c>
      <c r="L55">
        <v>11.84135</v>
      </c>
      <c r="M55" t="s">
        <v>3</v>
      </c>
    </row>
    <row r="56" spans="2:13" x14ac:dyDescent="0.35">
      <c r="C56" s="1">
        <v>2.4799999999999999E-2</v>
      </c>
      <c r="K56" t="s">
        <v>38</v>
      </c>
      <c r="L56">
        <v>4.9942200000000003</v>
      </c>
      <c r="M56" t="s">
        <v>3</v>
      </c>
    </row>
    <row r="57" spans="2:13" x14ac:dyDescent="0.35">
      <c r="D57" s="1">
        <v>2.4799999999999999E-2</v>
      </c>
      <c r="K57" t="s">
        <v>169</v>
      </c>
      <c r="L57">
        <v>4.9942200000000003</v>
      </c>
      <c r="M57" t="s">
        <v>3</v>
      </c>
    </row>
    <row r="58" spans="2:13" x14ac:dyDescent="0.35">
      <c r="E58" s="1">
        <v>2.4799999999999999E-2</v>
      </c>
      <c r="K58" t="s">
        <v>7</v>
      </c>
      <c r="L58">
        <v>4.9942200000000003</v>
      </c>
      <c r="M58" t="s">
        <v>3</v>
      </c>
    </row>
    <row r="59" spans="2:13" x14ac:dyDescent="0.35">
      <c r="C59" s="1">
        <v>1.7399999999999999E-2</v>
      </c>
      <c r="K59" t="s">
        <v>133</v>
      </c>
      <c r="L59">
        <v>3.4891000000000001</v>
      </c>
      <c r="M59" t="s">
        <v>3</v>
      </c>
    </row>
    <row r="60" spans="2:13" x14ac:dyDescent="0.35">
      <c r="D60" s="1">
        <v>1.7000000000000001E-2</v>
      </c>
      <c r="K60" t="s">
        <v>40</v>
      </c>
      <c r="L60">
        <v>3.4144899999999998</v>
      </c>
      <c r="M60" t="s">
        <v>3</v>
      </c>
    </row>
    <row r="61" spans="2:13" x14ac:dyDescent="0.35">
      <c r="E61" s="1">
        <v>1.54E-2</v>
      </c>
      <c r="K61" t="s">
        <v>41</v>
      </c>
      <c r="L61">
        <v>3.0881400000000001</v>
      </c>
      <c r="M61" t="s">
        <v>3</v>
      </c>
    </row>
    <row r="62" spans="2:13" x14ac:dyDescent="0.35">
      <c r="E62" s="1">
        <v>8.9999999999999998E-4</v>
      </c>
      <c r="K62" t="s">
        <v>42</v>
      </c>
      <c r="L62">
        <v>0.17557</v>
      </c>
      <c r="M62" t="s">
        <v>3</v>
      </c>
    </row>
    <row r="63" spans="2:13" x14ac:dyDescent="0.35">
      <c r="E63" s="1">
        <v>8.0000000000000004E-4</v>
      </c>
      <c r="K63" t="s">
        <v>43</v>
      </c>
      <c r="L63">
        <v>0.15078</v>
      </c>
      <c r="M63" t="s">
        <v>3</v>
      </c>
    </row>
    <row r="64" spans="2:13" x14ac:dyDescent="0.35">
      <c r="F64" s="1">
        <v>6.9999999999999999E-4</v>
      </c>
      <c r="K64" t="s">
        <v>44</v>
      </c>
      <c r="L64">
        <v>0.13919000000000001</v>
      </c>
      <c r="M64" t="s">
        <v>3</v>
      </c>
    </row>
    <row r="65" spans="3:17" x14ac:dyDescent="0.35">
      <c r="G65" s="1">
        <v>5.0000000000000001E-4</v>
      </c>
      <c r="K65" t="s">
        <v>45</v>
      </c>
      <c r="L65">
        <v>9.0509999999999993E-2</v>
      </c>
      <c r="M65" t="s">
        <v>3</v>
      </c>
    </row>
    <row r="66" spans="3:17" x14ac:dyDescent="0.35">
      <c r="G66" s="1">
        <v>2.0000000000000001E-4</v>
      </c>
      <c r="K66" t="s">
        <v>26</v>
      </c>
      <c r="L66">
        <v>3.567E-2</v>
      </c>
      <c r="M66" t="s">
        <v>3</v>
      </c>
    </row>
    <row r="67" spans="3:17" x14ac:dyDescent="0.35">
      <c r="G67" s="1">
        <v>1E-4</v>
      </c>
      <c r="K67" t="s">
        <v>7</v>
      </c>
      <c r="L67">
        <v>1.206E-2</v>
      </c>
      <c r="M67" t="s">
        <v>3</v>
      </c>
    </row>
    <row r="68" spans="3:17" x14ac:dyDescent="0.35">
      <c r="G68" s="1">
        <v>0</v>
      </c>
      <c r="K68" t="s">
        <v>27</v>
      </c>
      <c r="L68">
        <v>5.9999999999999995E-4</v>
      </c>
      <c r="M68" t="s">
        <v>3</v>
      </c>
    </row>
    <row r="69" spans="3:17" x14ac:dyDescent="0.35">
      <c r="G69" s="1">
        <v>0</v>
      </c>
      <c r="K69" t="s">
        <v>46</v>
      </c>
      <c r="L69">
        <v>2.9E-4</v>
      </c>
      <c r="M69" t="s">
        <v>3</v>
      </c>
    </row>
    <row r="70" spans="3:17" x14ac:dyDescent="0.35">
      <c r="G70" s="1">
        <v>0</v>
      </c>
      <c r="K70" t="s">
        <v>28</v>
      </c>
      <c r="L70" s="2">
        <v>5.8982900000000001E-5</v>
      </c>
      <c r="M70" t="s">
        <v>3</v>
      </c>
      <c r="Q70" s="2"/>
    </row>
    <row r="71" spans="3:17" x14ac:dyDescent="0.35">
      <c r="F71" s="1">
        <v>1E-4</v>
      </c>
      <c r="K71" t="s">
        <v>47</v>
      </c>
      <c r="L71">
        <v>1.098E-2</v>
      </c>
      <c r="M71" t="s">
        <v>3</v>
      </c>
    </row>
    <row r="72" spans="3:17" x14ac:dyDescent="0.35">
      <c r="F72" s="1">
        <v>0</v>
      </c>
      <c r="K72" t="s">
        <v>48</v>
      </c>
      <c r="L72">
        <v>6.0999999999999997E-4</v>
      </c>
      <c r="M72" t="s">
        <v>3</v>
      </c>
    </row>
    <row r="73" spans="3:17" x14ac:dyDescent="0.35">
      <c r="D73" s="1">
        <v>4.0000000000000002E-4</v>
      </c>
      <c r="K73" t="s">
        <v>167</v>
      </c>
      <c r="L73">
        <v>7.4609999999999996E-2</v>
      </c>
      <c r="M73" t="s">
        <v>3</v>
      </c>
    </row>
    <row r="74" spans="3:17" x14ac:dyDescent="0.35">
      <c r="E74" s="1">
        <v>4.0000000000000002E-4</v>
      </c>
      <c r="K74" t="s">
        <v>7</v>
      </c>
      <c r="L74">
        <v>7.4609999999999996E-2</v>
      </c>
      <c r="M74" t="s">
        <v>3</v>
      </c>
    </row>
    <row r="75" spans="3:17" s="41" customFormat="1" x14ac:dyDescent="0.35">
      <c r="C75" s="42">
        <v>1.67E-2</v>
      </c>
      <c r="K75" s="41" t="s">
        <v>132</v>
      </c>
      <c r="L75" s="41">
        <v>3.3580399999999999</v>
      </c>
      <c r="M75" s="41" t="s">
        <v>3</v>
      </c>
      <c r="N75" s="59"/>
    </row>
    <row r="76" spans="3:17" x14ac:dyDescent="0.35">
      <c r="D76" s="1">
        <v>0.01</v>
      </c>
      <c r="K76" t="s">
        <v>51</v>
      </c>
      <c r="L76">
        <v>2.0063499999999999</v>
      </c>
      <c r="M76" t="s">
        <v>3</v>
      </c>
    </row>
    <row r="77" spans="3:17" x14ac:dyDescent="0.35">
      <c r="E77" s="1">
        <v>6.7999999999999996E-3</v>
      </c>
      <c r="K77" t="s">
        <v>52</v>
      </c>
      <c r="L77">
        <v>1.3569100000000001</v>
      </c>
      <c r="M77" t="s">
        <v>3</v>
      </c>
    </row>
    <row r="78" spans="3:17" x14ac:dyDescent="0.35">
      <c r="F78" s="1">
        <v>4.0000000000000001E-3</v>
      </c>
      <c r="K78" t="s">
        <v>53</v>
      </c>
      <c r="L78">
        <v>0.80937999999999999</v>
      </c>
      <c r="M78" t="s">
        <v>3</v>
      </c>
    </row>
    <row r="79" spans="3:17" x14ac:dyDescent="0.35">
      <c r="G79" s="1">
        <v>2.5999999999999999E-3</v>
      </c>
      <c r="K79" t="s">
        <v>45</v>
      </c>
      <c r="L79">
        <v>0.52242</v>
      </c>
      <c r="M79" t="s">
        <v>3</v>
      </c>
    </row>
    <row r="80" spans="3:17" x14ac:dyDescent="0.35">
      <c r="G80" s="1">
        <v>5.9999999999999995E-4</v>
      </c>
      <c r="K80" t="s">
        <v>26</v>
      </c>
      <c r="L80">
        <v>0.12605</v>
      </c>
      <c r="M80" t="s">
        <v>3</v>
      </c>
    </row>
    <row r="81" spans="4:13" x14ac:dyDescent="0.35">
      <c r="G81" s="1">
        <v>5.9999999999999995E-4</v>
      </c>
      <c r="K81" t="s">
        <v>54</v>
      </c>
      <c r="L81">
        <v>0.1162</v>
      </c>
      <c r="M81" t="s">
        <v>3</v>
      </c>
    </row>
    <row r="82" spans="4:13" x14ac:dyDescent="0.35">
      <c r="G82" s="1">
        <v>2.0000000000000001E-4</v>
      </c>
      <c r="K82" t="s">
        <v>7</v>
      </c>
      <c r="L82">
        <v>4.2610000000000002E-2</v>
      </c>
      <c r="M82" t="s">
        <v>3</v>
      </c>
    </row>
    <row r="83" spans="4:13" x14ac:dyDescent="0.35">
      <c r="G83" s="1">
        <v>0</v>
      </c>
      <c r="K83" t="s">
        <v>27</v>
      </c>
      <c r="L83">
        <v>2.0999999999999999E-3</v>
      </c>
      <c r="M83" t="s">
        <v>3</v>
      </c>
    </row>
    <row r="84" spans="4:13" x14ac:dyDescent="0.35">
      <c r="F84" s="1">
        <v>1.6000000000000001E-3</v>
      </c>
      <c r="K84" t="s">
        <v>55</v>
      </c>
      <c r="L84">
        <v>0.32938000000000001</v>
      </c>
      <c r="M84" t="s">
        <v>3</v>
      </c>
    </row>
    <row r="85" spans="4:13" x14ac:dyDescent="0.35">
      <c r="G85" s="1">
        <v>5.9999999999999995E-4</v>
      </c>
      <c r="K85" t="s">
        <v>26</v>
      </c>
      <c r="L85">
        <v>0.12573999999999999</v>
      </c>
      <c r="M85" t="s">
        <v>3</v>
      </c>
    </row>
    <row r="86" spans="4:13" x14ac:dyDescent="0.35">
      <c r="G86" s="1">
        <v>5.0000000000000001E-4</v>
      </c>
      <c r="K86" t="s">
        <v>56</v>
      </c>
      <c r="L86">
        <v>9.1539999999999996E-2</v>
      </c>
      <c r="M86" t="s">
        <v>3</v>
      </c>
    </row>
    <row r="87" spans="4:13" x14ac:dyDescent="0.35">
      <c r="G87" s="1">
        <v>2.9999999999999997E-4</v>
      </c>
      <c r="K87" t="s">
        <v>57</v>
      </c>
      <c r="L87">
        <v>6.7500000000000004E-2</v>
      </c>
      <c r="M87" t="s">
        <v>3</v>
      </c>
    </row>
    <row r="88" spans="4:13" x14ac:dyDescent="0.35">
      <c r="G88" s="1">
        <v>2.0000000000000001E-4</v>
      </c>
      <c r="K88" t="s">
        <v>7</v>
      </c>
      <c r="L88">
        <v>4.2509999999999999E-2</v>
      </c>
      <c r="M88" t="s">
        <v>3</v>
      </c>
    </row>
    <row r="89" spans="4:13" x14ac:dyDescent="0.35">
      <c r="G89" s="1">
        <v>0</v>
      </c>
      <c r="K89" t="s">
        <v>27</v>
      </c>
      <c r="L89">
        <v>2.0999999999999999E-3</v>
      </c>
      <c r="M89" t="s">
        <v>3</v>
      </c>
    </row>
    <row r="90" spans="4:13" x14ac:dyDescent="0.35">
      <c r="F90" s="1">
        <v>8.0000000000000004E-4</v>
      </c>
      <c r="K90" t="s">
        <v>26</v>
      </c>
      <c r="L90">
        <v>0.16102</v>
      </c>
      <c r="M90" t="s">
        <v>3</v>
      </c>
    </row>
    <row r="91" spans="4:13" x14ac:dyDescent="0.35">
      <c r="F91" s="1">
        <v>2.9999999999999997E-4</v>
      </c>
      <c r="K91" t="s">
        <v>7</v>
      </c>
      <c r="L91">
        <v>5.4429999999999999E-2</v>
      </c>
      <c r="M91" t="s">
        <v>3</v>
      </c>
    </row>
    <row r="92" spans="4:13" x14ac:dyDescent="0.35">
      <c r="F92" s="1">
        <v>0</v>
      </c>
      <c r="K92" t="s">
        <v>27</v>
      </c>
      <c r="L92">
        <v>2.6900000000000001E-3</v>
      </c>
      <c r="M92" t="s">
        <v>3</v>
      </c>
    </row>
    <row r="93" spans="4:13" x14ac:dyDescent="0.35">
      <c r="E93" s="1">
        <v>3.2000000000000002E-3</v>
      </c>
      <c r="K93" t="s">
        <v>58</v>
      </c>
      <c r="L93">
        <v>0.64944000000000002</v>
      </c>
      <c r="M93" t="s">
        <v>3</v>
      </c>
    </row>
    <row r="94" spans="4:13" x14ac:dyDescent="0.35">
      <c r="F94" s="1">
        <v>3.2000000000000002E-3</v>
      </c>
      <c r="K94" t="s">
        <v>59</v>
      </c>
      <c r="L94">
        <v>0.64944000000000002</v>
      </c>
      <c r="M94" t="s">
        <v>3</v>
      </c>
    </row>
    <row r="95" spans="4:13" x14ac:dyDescent="0.35">
      <c r="D95" s="1">
        <v>6.7000000000000002E-3</v>
      </c>
      <c r="K95" t="s">
        <v>171</v>
      </c>
      <c r="L95">
        <v>1.34297</v>
      </c>
      <c r="M95" t="s">
        <v>3</v>
      </c>
    </row>
    <row r="96" spans="4:13" x14ac:dyDescent="0.35">
      <c r="E96" s="1">
        <v>6.7000000000000002E-3</v>
      </c>
      <c r="K96" t="s">
        <v>7</v>
      </c>
      <c r="L96">
        <v>1.34297</v>
      </c>
      <c r="M96" t="s">
        <v>3</v>
      </c>
    </row>
    <row r="97" spans="2:17" s="41" customFormat="1" x14ac:dyDescent="0.35">
      <c r="D97" s="42">
        <v>0</v>
      </c>
      <c r="K97" s="41" t="s">
        <v>173</v>
      </c>
      <c r="L97" s="41">
        <v>8.7200000000000003E-3</v>
      </c>
      <c r="M97" s="41" t="s">
        <v>3</v>
      </c>
      <c r="N97" s="59"/>
    </row>
    <row r="98" spans="2:17" x14ac:dyDescent="0.35">
      <c r="E98" s="1">
        <v>0</v>
      </c>
      <c r="K98" t="s">
        <v>7</v>
      </c>
      <c r="L98">
        <v>8.7200000000000003E-3</v>
      </c>
      <c r="M98" t="s">
        <v>3</v>
      </c>
    </row>
    <row r="99" spans="2:17" x14ac:dyDescent="0.35">
      <c r="B99" s="1">
        <v>2.47E-2</v>
      </c>
      <c r="K99" t="s">
        <v>134</v>
      </c>
      <c r="L99">
        <v>4.9622999999999999</v>
      </c>
      <c r="M99" t="s">
        <v>3</v>
      </c>
    </row>
    <row r="100" spans="2:17" s="41" customFormat="1" x14ac:dyDescent="0.35">
      <c r="C100" s="42">
        <v>2.47E-2</v>
      </c>
      <c r="K100" s="41" t="s">
        <v>135</v>
      </c>
      <c r="L100" s="41">
        <v>4.9622999999999999</v>
      </c>
      <c r="M100" s="41" t="s">
        <v>3</v>
      </c>
      <c r="N100" s="59"/>
    </row>
    <row r="101" spans="2:17" x14ac:dyDescent="0.35">
      <c r="D101" s="1">
        <v>2.47E-2</v>
      </c>
      <c r="K101" t="s">
        <v>63</v>
      </c>
      <c r="L101">
        <v>4.95939</v>
      </c>
      <c r="M101" t="s">
        <v>3</v>
      </c>
    </row>
    <row r="102" spans="2:17" x14ac:dyDescent="0.35">
      <c r="E102" s="1">
        <v>2.1499999999999998E-2</v>
      </c>
      <c r="K102" t="s">
        <v>64</v>
      </c>
      <c r="L102">
        <v>4.3178700000000001</v>
      </c>
      <c r="M102" t="s">
        <v>3</v>
      </c>
    </row>
    <row r="103" spans="2:17" x14ac:dyDescent="0.35">
      <c r="F103" s="1">
        <v>1.35E-2</v>
      </c>
      <c r="K103" t="s">
        <v>65</v>
      </c>
      <c r="L103">
        <v>2.7190300000000001</v>
      </c>
      <c r="M103" t="s">
        <v>3</v>
      </c>
    </row>
    <row r="104" spans="2:17" x14ac:dyDescent="0.35">
      <c r="G104" s="1">
        <v>1.3299999999999999E-2</v>
      </c>
      <c r="K104" t="s">
        <v>66</v>
      </c>
      <c r="L104">
        <v>2.6632899999999999</v>
      </c>
      <c r="M104" t="s">
        <v>3</v>
      </c>
    </row>
    <row r="105" spans="2:17" x14ac:dyDescent="0.35">
      <c r="G105" s="1">
        <v>2.0000000000000001E-4</v>
      </c>
      <c r="K105" t="s">
        <v>67</v>
      </c>
      <c r="L105">
        <v>3.8980000000000001E-2</v>
      </c>
      <c r="M105" t="s">
        <v>3</v>
      </c>
    </row>
    <row r="106" spans="2:17" x14ac:dyDescent="0.35">
      <c r="G106" s="1">
        <v>1E-4</v>
      </c>
      <c r="K106" t="s">
        <v>7</v>
      </c>
      <c r="L106">
        <v>1.106E-2</v>
      </c>
      <c r="M106" t="s">
        <v>3</v>
      </c>
    </row>
    <row r="107" spans="2:17" x14ac:dyDescent="0.35">
      <c r="G107" s="1">
        <v>0</v>
      </c>
      <c r="K107" t="s">
        <v>68</v>
      </c>
      <c r="L107">
        <v>1.65E-3</v>
      </c>
      <c r="M107" t="s">
        <v>3</v>
      </c>
    </row>
    <row r="108" spans="2:17" x14ac:dyDescent="0.35">
      <c r="G108" s="1">
        <v>0</v>
      </c>
      <c r="K108" t="s">
        <v>69</v>
      </c>
      <c r="L108">
        <v>1.31E-3</v>
      </c>
      <c r="M108" t="s">
        <v>3</v>
      </c>
    </row>
    <row r="109" spans="2:17" x14ac:dyDescent="0.35">
      <c r="G109" s="1">
        <v>0</v>
      </c>
      <c r="K109" t="s">
        <v>70</v>
      </c>
      <c r="L109">
        <v>1.01E-3</v>
      </c>
      <c r="M109" t="s">
        <v>3</v>
      </c>
    </row>
    <row r="110" spans="2:17" x14ac:dyDescent="0.35">
      <c r="H110" s="1">
        <v>0</v>
      </c>
      <c r="K110" t="s">
        <v>136</v>
      </c>
      <c r="L110">
        <v>1E-3</v>
      </c>
      <c r="M110" t="s">
        <v>3</v>
      </c>
    </row>
    <row r="111" spans="2:17" x14ac:dyDescent="0.35">
      <c r="H111" s="1">
        <v>0</v>
      </c>
      <c r="K111" t="s">
        <v>137</v>
      </c>
      <c r="L111" s="2">
        <v>4.0545199999999996E-6</v>
      </c>
      <c r="M111" t="s">
        <v>3</v>
      </c>
      <c r="Q111" s="2"/>
    </row>
    <row r="112" spans="2:17" x14ac:dyDescent="0.35">
      <c r="H112" s="1">
        <v>0</v>
      </c>
      <c r="K112" t="s">
        <v>7</v>
      </c>
      <c r="L112" s="2">
        <v>1.8289E-6</v>
      </c>
      <c r="M112" t="s">
        <v>3</v>
      </c>
      <c r="Q112" s="2"/>
    </row>
    <row r="113" spans="6:17" x14ac:dyDescent="0.35">
      <c r="G113" s="1">
        <v>0</v>
      </c>
      <c r="K113" t="s">
        <v>71</v>
      </c>
      <c r="L113">
        <v>8.0000000000000004E-4</v>
      </c>
      <c r="M113" t="s">
        <v>3</v>
      </c>
    </row>
    <row r="114" spans="6:17" x14ac:dyDescent="0.35">
      <c r="G114" s="1">
        <v>0</v>
      </c>
      <c r="K114" t="s">
        <v>72</v>
      </c>
      <c r="L114">
        <v>5.2999999999999998E-4</v>
      </c>
      <c r="M114" t="s">
        <v>3</v>
      </c>
    </row>
    <row r="115" spans="6:17" x14ac:dyDescent="0.35">
      <c r="G115" s="1">
        <v>0</v>
      </c>
      <c r="K115" t="s">
        <v>73</v>
      </c>
      <c r="L115">
        <v>2.9E-4</v>
      </c>
      <c r="M115" t="s">
        <v>3</v>
      </c>
    </row>
    <row r="116" spans="6:17" x14ac:dyDescent="0.35">
      <c r="G116" s="1">
        <v>0</v>
      </c>
      <c r="K116" t="s">
        <v>74</v>
      </c>
      <c r="L116">
        <v>1.2E-4</v>
      </c>
      <c r="M116" t="s">
        <v>3</v>
      </c>
    </row>
    <row r="117" spans="6:17" x14ac:dyDescent="0.35">
      <c r="G117" s="1">
        <v>0</v>
      </c>
      <c r="K117" t="s">
        <v>75</v>
      </c>
      <c r="L117" s="2">
        <v>2.4202499999999998E-6</v>
      </c>
      <c r="M117" t="s">
        <v>3</v>
      </c>
      <c r="Q117" s="2"/>
    </row>
    <row r="118" spans="6:17" x14ac:dyDescent="0.35">
      <c r="G118" s="1">
        <v>0</v>
      </c>
      <c r="K118" t="s">
        <v>76</v>
      </c>
      <c r="L118" s="2">
        <v>1.6301700000000001E-7</v>
      </c>
      <c r="M118" t="s">
        <v>3</v>
      </c>
      <c r="Q118" s="2"/>
    </row>
    <row r="119" spans="6:17" x14ac:dyDescent="0.35">
      <c r="F119" s="1">
        <v>4.7000000000000002E-3</v>
      </c>
      <c r="K119" t="s">
        <v>77</v>
      </c>
      <c r="L119">
        <v>0.93630999999999998</v>
      </c>
      <c r="M119" t="s">
        <v>3</v>
      </c>
    </row>
    <row r="120" spans="6:17" x14ac:dyDescent="0.35">
      <c r="G120" s="1">
        <v>2.3E-3</v>
      </c>
      <c r="K120" t="s">
        <v>78</v>
      </c>
      <c r="L120">
        <v>0.45229999999999998</v>
      </c>
      <c r="M120" t="s">
        <v>3</v>
      </c>
    </row>
    <row r="121" spans="6:17" x14ac:dyDescent="0.35">
      <c r="H121" s="1">
        <v>1.6000000000000001E-3</v>
      </c>
      <c r="K121" t="s">
        <v>16</v>
      </c>
      <c r="L121">
        <v>0.32879000000000003</v>
      </c>
      <c r="M121" t="s">
        <v>3</v>
      </c>
    </row>
    <row r="122" spans="6:17" x14ac:dyDescent="0.35">
      <c r="H122" s="1">
        <v>5.0000000000000001E-4</v>
      </c>
      <c r="K122" t="s">
        <v>79</v>
      </c>
      <c r="L122">
        <v>0.10448</v>
      </c>
      <c r="M122" t="s">
        <v>3</v>
      </c>
    </row>
    <row r="123" spans="6:17" x14ac:dyDescent="0.35">
      <c r="I123" s="1">
        <v>5.0000000000000001E-4</v>
      </c>
      <c r="K123" t="s">
        <v>92</v>
      </c>
      <c r="L123">
        <v>0.10446999999999999</v>
      </c>
      <c r="M123" t="s">
        <v>3</v>
      </c>
    </row>
    <row r="124" spans="6:17" x14ac:dyDescent="0.35">
      <c r="I124" s="1">
        <v>0</v>
      </c>
      <c r="K124" t="s">
        <v>7</v>
      </c>
      <c r="L124" s="2">
        <v>1.1056100000000001E-5</v>
      </c>
      <c r="M124" t="s">
        <v>3</v>
      </c>
      <c r="Q124" s="2"/>
    </row>
    <row r="125" spans="6:17" x14ac:dyDescent="0.35">
      <c r="I125" s="1">
        <v>0</v>
      </c>
      <c r="K125" t="s">
        <v>93</v>
      </c>
      <c r="L125" s="2">
        <v>3.71718E-6</v>
      </c>
      <c r="M125" t="s">
        <v>3</v>
      </c>
      <c r="Q125" s="2"/>
    </row>
    <row r="126" spans="6:17" x14ac:dyDescent="0.35">
      <c r="H126" s="1">
        <v>0</v>
      </c>
      <c r="K126" t="s">
        <v>80</v>
      </c>
      <c r="L126">
        <v>8.2400000000000008E-3</v>
      </c>
      <c r="M126" t="s">
        <v>3</v>
      </c>
    </row>
    <row r="127" spans="6:17" x14ac:dyDescent="0.35">
      <c r="H127" s="1">
        <v>0</v>
      </c>
      <c r="K127" t="s">
        <v>67</v>
      </c>
      <c r="L127">
        <v>6.1399999999999996E-3</v>
      </c>
      <c r="M127" t="s">
        <v>3</v>
      </c>
    </row>
    <row r="128" spans="6:17" x14ac:dyDescent="0.35">
      <c r="H128" s="1">
        <v>0</v>
      </c>
      <c r="K128" t="s">
        <v>7</v>
      </c>
      <c r="L128">
        <v>2.4199999999999998E-3</v>
      </c>
      <c r="M128" t="s">
        <v>3</v>
      </c>
    </row>
    <row r="129" spans="7:17" x14ac:dyDescent="0.35">
      <c r="H129" s="1">
        <v>0</v>
      </c>
      <c r="K129" t="s">
        <v>48</v>
      </c>
      <c r="L129">
        <v>1.1000000000000001E-3</v>
      </c>
      <c r="M129" t="s">
        <v>3</v>
      </c>
    </row>
    <row r="130" spans="7:17" x14ac:dyDescent="0.35">
      <c r="H130" s="1">
        <v>0</v>
      </c>
      <c r="K130" t="s">
        <v>81</v>
      </c>
      <c r="L130">
        <v>9.7000000000000005E-4</v>
      </c>
      <c r="M130" t="s">
        <v>3</v>
      </c>
    </row>
    <row r="131" spans="7:17" x14ac:dyDescent="0.35">
      <c r="I131" s="1">
        <v>0</v>
      </c>
      <c r="K131" t="s">
        <v>94</v>
      </c>
      <c r="L131">
        <v>5.8E-4</v>
      </c>
      <c r="M131" t="s">
        <v>3</v>
      </c>
    </row>
    <row r="132" spans="7:17" x14ac:dyDescent="0.35">
      <c r="I132" s="1">
        <v>0</v>
      </c>
      <c r="K132" t="s">
        <v>95</v>
      </c>
      <c r="L132">
        <v>1.6000000000000001E-4</v>
      </c>
      <c r="M132" t="s">
        <v>3</v>
      </c>
    </row>
    <row r="133" spans="7:17" x14ac:dyDescent="0.35">
      <c r="I133" s="1">
        <v>0</v>
      </c>
      <c r="K133" t="s">
        <v>96</v>
      </c>
      <c r="L133" s="2">
        <v>9.9874299999999993E-5</v>
      </c>
      <c r="M133" t="s">
        <v>3</v>
      </c>
      <c r="Q133" s="2"/>
    </row>
    <row r="134" spans="7:17" x14ac:dyDescent="0.35">
      <c r="I134" s="1">
        <v>0</v>
      </c>
      <c r="K134" t="s">
        <v>87</v>
      </c>
      <c r="L134" s="2">
        <v>8.6898700000000002E-5</v>
      </c>
      <c r="M134" t="s">
        <v>3</v>
      </c>
      <c r="Q134" s="2"/>
    </row>
    <row r="135" spans="7:17" x14ac:dyDescent="0.35">
      <c r="I135" s="1">
        <v>0</v>
      </c>
      <c r="K135" t="s">
        <v>16</v>
      </c>
      <c r="L135" s="2">
        <v>2.6169E-5</v>
      </c>
      <c r="M135" t="s">
        <v>3</v>
      </c>
      <c r="Q135" s="2"/>
    </row>
    <row r="136" spans="7:17" x14ac:dyDescent="0.35">
      <c r="I136" s="1">
        <v>0</v>
      </c>
      <c r="K136" t="s">
        <v>74</v>
      </c>
      <c r="L136" s="2">
        <v>6.2056899999999999E-6</v>
      </c>
      <c r="M136" t="s">
        <v>3</v>
      </c>
      <c r="Q136" s="2"/>
    </row>
    <row r="137" spans="7:17" x14ac:dyDescent="0.35">
      <c r="I137" s="1">
        <v>0</v>
      </c>
      <c r="K137" t="s">
        <v>7</v>
      </c>
      <c r="L137" s="2">
        <v>1.3897600000000001E-7</v>
      </c>
      <c r="M137" t="s">
        <v>3</v>
      </c>
      <c r="Q137" s="2"/>
    </row>
    <row r="138" spans="7:17" x14ac:dyDescent="0.35">
      <c r="I138" s="1">
        <v>0</v>
      </c>
      <c r="K138" t="s">
        <v>97</v>
      </c>
      <c r="L138" s="2">
        <v>1.12105E-7</v>
      </c>
      <c r="M138" t="s">
        <v>3</v>
      </c>
      <c r="Q138" s="2"/>
    </row>
    <row r="139" spans="7:17" x14ac:dyDescent="0.35">
      <c r="H139" s="1">
        <v>0</v>
      </c>
      <c r="K139" t="s">
        <v>82</v>
      </c>
      <c r="L139" s="2">
        <v>9.9029400000000004E-5</v>
      </c>
      <c r="M139" t="s">
        <v>3</v>
      </c>
      <c r="Q139" s="2"/>
    </row>
    <row r="140" spans="7:17" x14ac:dyDescent="0.35">
      <c r="I140" s="1">
        <v>0</v>
      </c>
      <c r="K140" t="s">
        <v>71</v>
      </c>
      <c r="L140" s="2">
        <v>6.4543100000000002E-5</v>
      </c>
      <c r="M140" t="s">
        <v>3</v>
      </c>
      <c r="Q140" s="2"/>
    </row>
    <row r="141" spans="7:17" x14ac:dyDescent="0.35">
      <c r="I141" s="1">
        <v>0</v>
      </c>
      <c r="K141" t="s">
        <v>96</v>
      </c>
      <c r="L141" s="2">
        <v>3.4486300000000002E-5</v>
      </c>
      <c r="M141" t="s">
        <v>3</v>
      </c>
      <c r="Q141" s="2"/>
    </row>
    <row r="142" spans="7:17" x14ac:dyDescent="0.35">
      <c r="H142" s="1">
        <v>0</v>
      </c>
      <c r="K142" t="s">
        <v>83</v>
      </c>
      <c r="L142" s="2">
        <v>6.18535E-5</v>
      </c>
      <c r="M142" t="s">
        <v>3</v>
      </c>
      <c r="Q142" s="2"/>
    </row>
    <row r="143" spans="7:17" x14ac:dyDescent="0.35">
      <c r="G143" s="1">
        <v>6.9999999999999999E-4</v>
      </c>
      <c r="K143" t="s">
        <v>84</v>
      </c>
      <c r="L143">
        <v>0.13356000000000001</v>
      </c>
      <c r="M143" t="s">
        <v>3</v>
      </c>
    </row>
    <row r="144" spans="7:17" x14ac:dyDescent="0.35">
      <c r="H144" s="1">
        <v>4.0000000000000002E-4</v>
      </c>
      <c r="K144" t="s">
        <v>69</v>
      </c>
      <c r="L144">
        <v>7.5439999999999993E-2</v>
      </c>
      <c r="M144" t="s">
        <v>3</v>
      </c>
    </row>
    <row r="145" spans="6:13" x14ac:dyDescent="0.35">
      <c r="H145" s="1">
        <v>2.9999999999999997E-4</v>
      </c>
      <c r="K145" t="s">
        <v>86</v>
      </c>
      <c r="L145">
        <v>5.8119999999999998E-2</v>
      </c>
      <c r="M145" t="s">
        <v>3</v>
      </c>
    </row>
    <row r="146" spans="6:13" x14ac:dyDescent="0.35">
      <c r="G146" s="1">
        <v>2.9999999999999997E-4</v>
      </c>
      <c r="K146" t="s">
        <v>85</v>
      </c>
      <c r="L146">
        <v>6.4420000000000005E-2</v>
      </c>
      <c r="M146" t="s">
        <v>3</v>
      </c>
    </row>
    <row r="147" spans="6:13" x14ac:dyDescent="0.35">
      <c r="H147" s="1">
        <v>2.9999999999999997E-4</v>
      </c>
      <c r="K147" t="s">
        <v>98</v>
      </c>
      <c r="L147">
        <v>5.4629999999999998E-2</v>
      </c>
      <c r="M147" t="s">
        <v>3</v>
      </c>
    </row>
    <row r="148" spans="6:13" x14ac:dyDescent="0.35">
      <c r="H148" s="1">
        <v>0</v>
      </c>
      <c r="K148" t="s">
        <v>99</v>
      </c>
      <c r="L148">
        <v>9.7900000000000001E-3</v>
      </c>
      <c r="M148" t="s">
        <v>3</v>
      </c>
    </row>
    <row r="149" spans="6:13" x14ac:dyDescent="0.35">
      <c r="G149" s="1">
        <v>2.9999999999999997E-4</v>
      </c>
      <c r="K149" t="s">
        <v>86</v>
      </c>
      <c r="L149">
        <v>6.4329999999999998E-2</v>
      </c>
      <c r="M149" t="s">
        <v>3</v>
      </c>
    </row>
    <row r="150" spans="6:13" x14ac:dyDescent="0.35">
      <c r="G150" s="1">
        <v>2.9999999999999997E-4</v>
      </c>
      <c r="K150" t="s">
        <v>7</v>
      </c>
      <c r="L150">
        <v>5.2699999999999997E-2</v>
      </c>
      <c r="M150" t="s">
        <v>3</v>
      </c>
    </row>
    <row r="151" spans="6:13" x14ac:dyDescent="0.35">
      <c r="G151" s="1">
        <v>2.0000000000000001E-4</v>
      </c>
      <c r="K151" t="s">
        <v>87</v>
      </c>
      <c r="L151">
        <v>4.7890000000000002E-2</v>
      </c>
      <c r="M151" t="s">
        <v>3</v>
      </c>
    </row>
    <row r="152" spans="6:13" x14ac:dyDescent="0.35">
      <c r="G152" s="1">
        <v>2.0000000000000001E-4</v>
      </c>
      <c r="K152" t="s">
        <v>88</v>
      </c>
      <c r="L152">
        <v>4.1340000000000002E-2</v>
      </c>
      <c r="M152" t="s">
        <v>3</v>
      </c>
    </row>
    <row r="153" spans="6:13" x14ac:dyDescent="0.35">
      <c r="G153" s="1">
        <v>2.0000000000000001E-4</v>
      </c>
      <c r="K153" t="s">
        <v>89</v>
      </c>
      <c r="L153">
        <v>4.0439999999999997E-2</v>
      </c>
      <c r="M153" t="s">
        <v>3</v>
      </c>
    </row>
    <row r="154" spans="6:13" x14ac:dyDescent="0.35">
      <c r="G154" s="1">
        <v>2.0000000000000001E-4</v>
      </c>
      <c r="K154" t="s">
        <v>90</v>
      </c>
      <c r="L154">
        <v>3.1759999999999997E-2</v>
      </c>
      <c r="M154" t="s">
        <v>3</v>
      </c>
    </row>
    <row r="155" spans="6:13" x14ac:dyDescent="0.35">
      <c r="G155" s="1">
        <v>0</v>
      </c>
      <c r="K155" t="s">
        <v>91</v>
      </c>
      <c r="L155">
        <v>7.4099999999999999E-3</v>
      </c>
      <c r="M155" t="s">
        <v>3</v>
      </c>
    </row>
    <row r="156" spans="6:13" x14ac:dyDescent="0.35">
      <c r="H156" s="1">
        <v>0</v>
      </c>
      <c r="K156" t="s">
        <v>100</v>
      </c>
      <c r="L156">
        <v>4.3299999999999996E-3</v>
      </c>
      <c r="M156" t="s">
        <v>3</v>
      </c>
    </row>
    <row r="157" spans="6:13" x14ac:dyDescent="0.35">
      <c r="H157" s="1">
        <v>0</v>
      </c>
      <c r="K157" t="s">
        <v>101</v>
      </c>
      <c r="L157">
        <v>3.4399999999999999E-3</v>
      </c>
      <c r="M157" t="s">
        <v>3</v>
      </c>
    </row>
    <row r="158" spans="6:13" x14ac:dyDescent="0.35">
      <c r="H158" s="1">
        <v>0</v>
      </c>
      <c r="K158" t="s">
        <v>68</v>
      </c>
      <c r="L158">
        <v>-3.6000000000000002E-4</v>
      </c>
      <c r="M158" t="s">
        <v>3</v>
      </c>
    </row>
    <row r="159" spans="6:13" x14ac:dyDescent="0.35">
      <c r="G159" s="1">
        <v>0</v>
      </c>
      <c r="K159" t="s">
        <v>83</v>
      </c>
      <c r="L159">
        <v>1.7000000000000001E-4</v>
      </c>
      <c r="M159" t="s">
        <v>3</v>
      </c>
    </row>
    <row r="160" spans="6:13" x14ac:dyDescent="0.35">
      <c r="F160" s="1">
        <v>2.3E-3</v>
      </c>
      <c r="K160" t="s">
        <v>78</v>
      </c>
      <c r="L160">
        <v>0.45538000000000001</v>
      </c>
      <c r="M160" t="s">
        <v>3</v>
      </c>
    </row>
    <row r="161" spans="4:17" x14ac:dyDescent="0.35">
      <c r="F161" s="1">
        <v>2.0000000000000001E-4</v>
      </c>
      <c r="K161" t="s">
        <v>87</v>
      </c>
      <c r="L161">
        <v>4.5469999999999997E-2</v>
      </c>
      <c r="M161" t="s">
        <v>3</v>
      </c>
    </row>
    <row r="162" spans="4:17" x14ac:dyDescent="0.35">
      <c r="F162" s="1">
        <v>2.0000000000000001E-4</v>
      </c>
      <c r="K162" t="s">
        <v>88</v>
      </c>
      <c r="L162">
        <v>3.9329999999999997E-2</v>
      </c>
      <c r="M162" t="s">
        <v>3</v>
      </c>
    </row>
    <row r="163" spans="4:17" x14ac:dyDescent="0.35">
      <c r="F163" s="1">
        <v>2.0000000000000001E-4</v>
      </c>
      <c r="K163" t="s">
        <v>89</v>
      </c>
      <c r="L163">
        <v>3.8399999999999997E-2</v>
      </c>
      <c r="M163" t="s">
        <v>3</v>
      </c>
    </row>
    <row r="164" spans="4:17" x14ac:dyDescent="0.35">
      <c r="F164" s="1">
        <v>2.0000000000000001E-4</v>
      </c>
      <c r="K164" t="s">
        <v>90</v>
      </c>
      <c r="L164">
        <v>3.1910000000000001E-2</v>
      </c>
      <c r="M164" t="s">
        <v>3</v>
      </c>
    </row>
    <row r="165" spans="4:17" x14ac:dyDescent="0.35">
      <c r="F165" s="1">
        <v>2.0000000000000001E-4</v>
      </c>
      <c r="K165" t="s">
        <v>85</v>
      </c>
      <c r="L165">
        <v>3.0960000000000001E-2</v>
      </c>
      <c r="M165" t="s">
        <v>3</v>
      </c>
    </row>
    <row r="166" spans="4:17" x14ac:dyDescent="0.35">
      <c r="F166" s="1">
        <v>1E-4</v>
      </c>
      <c r="K166" t="s">
        <v>7</v>
      </c>
      <c r="L166">
        <v>1.3480000000000001E-2</v>
      </c>
      <c r="M166" t="s">
        <v>3</v>
      </c>
    </row>
    <row r="167" spans="4:17" x14ac:dyDescent="0.35">
      <c r="F167" s="1">
        <v>0</v>
      </c>
      <c r="K167" t="s">
        <v>91</v>
      </c>
      <c r="L167">
        <v>7.45E-3</v>
      </c>
      <c r="M167" t="s">
        <v>3</v>
      </c>
    </row>
    <row r="168" spans="4:17" x14ac:dyDescent="0.35">
      <c r="F168" s="1">
        <v>0</v>
      </c>
      <c r="K168" t="s">
        <v>102</v>
      </c>
      <c r="L168">
        <v>1.6000000000000001E-4</v>
      </c>
      <c r="M168" t="s">
        <v>3</v>
      </c>
    </row>
    <row r="169" spans="4:17" x14ac:dyDescent="0.35">
      <c r="E169" s="1">
        <v>3.0999999999999999E-3</v>
      </c>
      <c r="K169" t="s">
        <v>103</v>
      </c>
      <c r="L169">
        <v>0.62914999999999999</v>
      </c>
      <c r="M169" t="s">
        <v>3</v>
      </c>
    </row>
    <row r="170" spans="4:17" x14ac:dyDescent="0.35">
      <c r="F170" s="1">
        <v>3.0999999999999999E-3</v>
      </c>
      <c r="K170" t="s">
        <v>140</v>
      </c>
      <c r="L170">
        <v>0.62914999999999999</v>
      </c>
      <c r="M170" t="s">
        <v>3</v>
      </c>
    </row>
    <row r="171" spans="4:17" x14ac:dyDescent="0.35">
      <c r="E171" s="1">
        <v>1E-4</v>
      </c>
      <c r="K171" t="s">
        <v>104</v>
      </c>
      <c r="L171">
        <v>1.2330000000000001E-2</v>
      </c>
      <c r="M171" t="s">
        <v>3</v>
      </c>
    </row>
    <row r="172" spans="4:17" x14ac:dyDescent="0.35">
      <c r="F172" s="1">
        <v>0</v>
      </c>
      <c r="K172" t="s">
        <v>105</v>
      </c>
      <c r="L172">
        <v>8.6800000000000002E-3</v>
      </c>
      <c r="M172" t="s">
        <v>3</v>
      </c>
    </row>
    <row r="173" spans="4:17" x14ac:dyDescent="0.35">
      <c r="F173" s="1">
        <v>0</v>
      </c>
      <c r="K173" t="s">
        <v>106</v>
      </c>
      <c r="L173">
        <v>7.0000000000000001E-3</v>
      </c>
      <c r="M173" t="s">
        <v>3</v>
      </c>
    </row>
    <row r="174" spans="4:17" x14ac:dyDescent="0.35">
      <c r="F174" s="1">
        <v>0</v>
      </c>
      <c r="K174" t="s">
        <v>107</v>
      </c>
      <c r="L174">
        <v>-3.3500000000000001E-3</v>
      </c>
      <c r="M174" t="s">
        <v>3</v>
      </c>
    </row>
    <row r="175" spans="4:17" x14ac:dyDescent="0.35">
      <c r="E175" s="1">
        <v>0</v>
      </c>
      <c r="K175" t="s">
        <v>108</v>
      </c>
      <c r="L175" s="2">
        <v>4.4348100000000003E-5</v>
      </c>
      <c r="M175" t="s">
        <v>3</v>
      </c>
      <c r="Q175" s="2"/>
    </row>
    <row r="176" spans="4:17" s="41" customFormat="1" x14ac:dyDescent="0.35">
      <c r="D176" s="42">
        <v>0</v>
      </c>
      <c r="K176" s="41" t="s">
        <v>143</v>
      </c>
      <c r="L176" s="41">
        <v>2.9099999999999998E-3</v>
      </c>
      <c r="M176" s="41" t="s">
        <v>3</v>
      </c>
      <c r="N176" s="59"/>
    </row>
    <row r="177" spans="2:17" x14ac:dyDescent="0.35">
      <c r="E177" s="1">
        <v>0</v>
      </c>
      <c r="K177" t="s">
        <v>7</v>
      </c>
      <c r="L177">
        <v>2.9099999999999998E-3</v>
      </c>
      <c r="M177" t="s">
        <v>3</v>
      </c>
    </row>
    <row r="178" spans="2:17" x14ac:dyDescent="0.35">
      <c r="B178" s="1">
        <v>1.9099999999999999E-2</v>
      </c>
      <c r="K178" t="s">
        <v>110</v>
      </c>
      <c r="L178">
        <v>3.8327800000000001</v>
      </c>
      <c r="M178" t="s">
        <v>3</v>
      </c>
    </row>
    <row r="179" spans="2:17" x14ac:dyDescent="0.35">
      <c r="C179" s="1">
        <v>1.9099999999999999E-2</v>
      </c>
      <c r="K179" t="s">
        <v>111</v>
      </c>
      <c r="L179">
        <v>3.8327800000000001</v>
      </c>
      <c r="M179" t="s">
        <v>3</v>
      </c>
    </row>
    <row r="180" spans="2:17" x14ac:dyDescent="0.35">
      <c r="D180" s="1">
        <v>1.9099999999999999E-2</v>
      </c>
      <c r="K180" t="s">
        <v>112</v>
      </c>
      <c r="L180">
        <v>3.8327800000000001</v>
      </c>
      <c r="M180" t="s">
        <v>3</v>
      </c>
    </row>
    <row r="181" spans="2:17" x14ac:dyDescent="0.35">
      <c r="B181" s="1">
        <v>0</v>
      </c>
      <c r="K181" t="s">
        <v>144</v>
      </c>
      <c r="L181" s="2">
        <v>1.08184E-5</v>
      </c>
      <c r="M181" t="s">
        <v>3</v>
      </c>
      <c r="Q181" s="2"/>
    </row>
    <row r="182" spans="2:17" x14ac:dyDescent="0.35">
      <c r="C182" s="1">
        <v>0</v>
      </c>
      <c r="K182" t="s">
        <v>145</v>
      </c>
      <c r="L182" s="2">
        <v>1.08184E-5</v>
      </c>
      <c r="M182" t="s">
        <v>3</v>
      </c>
      <c r="Q182" s="2"/>
    </row>
    <row r="183" spans="2:17" x14ac:dyDescent="0.35">
      <c r="D183" s="1">
        <v>0</v>
      </c>
      <c r="K183" t="s">
        <v>114</v>
      </c>
      <c r="L183" s="2">
        <v>1.08184E-5</v>
      </c>
      <c r="M183" t="s">
        <v>3</v>
      </c>
      <c r="Q183" s="2"/>
    </row>
    <row r="184" spans="2:17" x14ac:dyDescent="0.35">
      <c r="E184" s="1">
        <v>0</v>
      </c>
      <c r="K184" t="s">
        <v>115</v>
      </c>
      <c r="L184" s="2">
        <v>1.0570999999999999E-5</v>
      </c>
      <c r="M184" t="s">
        <v>3</v>
      </c>
      <c r="Q184" s="2"/>
    </row>
    <row r="185" spans="2:17" x14ac:dyDescent="0.35">
      <c r="E185" s="1">
        <v>0</v>
      </c>
      <c r="K185" t="s">
        <v>116</v>
      </c>
      <c r="L185" s="2">
        <v>2.4737799999999998E-7</v>
      </c>
      <c r="M185" t="s">
        <v>3</v>
      </c>
      <c r="Q185" s="2"/>
    </row>
    <row r="186" spans="2:17" x14ac:dyDescent="0.35">
      <c r="D186" s="1">
        <v>0</v>
      </c>
      <c r="K186" t="s">
        <v>146</v>
      </c>
      <c r="L186">
        <v>0</v>
      </c>
      <c r="M186" t="s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"/>
  <sheetViews>
    <sheetView topLeftCell="H1" zoomScale="85" zoomScaleNormal="85" workbookViewId="0">
      <selection activeCell="U13" sqref="U13"/>
    </sheetView>
  </sheetViews>
  <sheetFormatPr baseColWidth="10" defaultColWidth="10.90625" defaultRowHeight="14.5" x14ac:dyDescent="0.3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AB30"/>
  <sheetViews>
    <sheetView topLeftCell="A18" zoomScale="70" zoomScaleNormal="70" workbookViewId="0">
      <selection activeCell="C28" sqref="C28"/>
    </sheetView>
  </sheetViews>
  <sheetFormatPr baseColWidth="10" defaultColWidth="10.90625" defaultRowHeight="14.5" x14ac:dyDescent="0.35"/>
  <cols>
    <col min="1" max="1" width="10.1796875" style="76" customWidth="1"/>
    <col min="2" max="7" width="10.90625" style="75"/>
    <col min="8" max="8" width="13.6328125" style="75" customWidth="1"/>
    <col min="9" max="16384" width="10.90625" style="75"/>
  </cols>
  <sheetData>
    <row r="1" spans="1:28" x14ac:dyDescent="0.35">
      <c r="A1" s="108" t="s">
        <v>318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28" x14ac:dyDescent="0.35">
      <c r="A2" s="109" t="s">
        <v>319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28" x14ac:dyDescent="0.35">
      <c r="A3" s="75"/>
      <c r="C3" s="108" t="s">
        <v>206</v>
      </c>
      <c r="D3" s="108"/>
      <c r="E3" s="108"/>
      <c r="F3" s="108"/>
      <c r="G3" s="108"/>
      <c r="H3" s="108"/>
    </row>
    <row r="4" spans="1:28" ht="28.75" customHeight="1" x14ac:dyDescent="0.35">
      <c r="C4" s="76" t="s">
        <v>263</v>
      </c>
      <c r="D4" s="76"/>
      <c r="E4" s="76"/>
      <c r="F4" s="76" t="s">
        <v>188</v>
      </c>
      <c r="G4" s="76" t="s">
        <v>187</v>
      </c>
      <c r="H4" s="76"/>
      <c r="I4" s="76" t="s">
        <v>286</v>
      </c>
      <c r="J4" s="76"/>
    </row>
    <row r="5" spans="1:28" s="76" customFormat="1" ht="58" x14ac:dyDescent="0.35">
      <c r="A5" s="76" t="s">
        <v>217</v>
      </c>
      <c r="B5" s="77" t="s">
        <v>207</v>
      </c>
      <c r="C5" s="77" t="s">
        <v>290</v>
      </c>
      <c r="D5" s="76" t="s">
        <v>208</v>
      </c>
      <c r="E5" s="76" t="s">
        <v>209</v>
      </c>
      <c r="F5" s="76" t="s">
        <v>274</v>
      </c>
      <c r="G5" s="76" t="s">
        <v>275</v>
      </c>
      <c r="H5" s="76" t="s">
        <v>276</v>
      </c>
      <c r="I5" s="76" t="s">
        <v>208</v>
      </c>
      <c r="J5" s="76" t="s">
        <v>209</v>
      </c>
    </row>
    <row r="6" spans="1:28" x14ac:dyDescent="0.35">
      <c r="A6" s="76" t="s">
        <v>269</v>
      </c>
      <c r="B6" s="77">
        <v>1E-4</v>
      </c>
      <c r="C6" s="78">
        <v>489.71300000000002</v>
      </c>
    </row>
    <row r="7" spans="1:28" x14ac:dyDescent="0.35">
      <c r="A7" s="76" t="s">
        <v>269</v>
      </c>
      <c r="B7" s="79">
        <v>4.0000000000000002E-4</v>
      </c>
      <c r="C7" s="78">
        <v>489.71300000000002</v>
      </c>
      <c r="D7" s="79">
        <v>929.11900000000003</v>
      </c>
      <c r="E7" s="80"/>
      <c r="F7" s="75">
        <f>Data_from_Figure_6_b!$E$33</f>
        <v>61.915630818399997</v>
      </c>
      <c r="G7" s="80"/>
    </row>
    <row r="8" spans="1:28" x14ac:dyDescent="0.35">
      <c r="A8" s="76" t="s">
        <v>269</v>
      </c>
      <c r="B8" s="75">
        <v>1E-3</v>
      </c>
      <c r="C8" s="78">
        <v>489.71300000000002</v>
      </c>
      <c r="D8" s="79">
        <v>546.279</v>
      </c>
      <c r="E8" s="80"/>
      <c r="F8" s="75">
        <f>Data_from_Figure_6_b!$E$33</f>
        <v>61.915630818399997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x14ac:dyDescent="0.35">
      <c r="A9" s="76" t="s">
        <v>270</v>
      </c>
      <c r="B9" s="75">
        <v>0.01</v>
      </c>
      <c r="C9" s="78">
        <v>489.71300000000002</v>
      </c>
      <c r="D9" s="79">
        <v>402.28899999999999</v>
      </c>
      <c r="E9" s="81">
        <v>83.5227</v>
      </c>
      <c r="F9" s="75">
        <f>Data_from_Figure_6_b!$E$33</f>
        <v>61.915630818399997</v>
      </c>
      <c r="G9" s="80">
        <f>D9-$F$9</f>
        <v>340.37336918159997</v>
      </c>
      <c r="H9" s="80">
        <f>E9-$F$9</f>
        <v>21.607069181600004</v>
      </c>
      <c r="I9" s="82">
        <f>(D9-$C$9)/$C$9</f>
        <v>-0.17852088876546066</v>
      </c>
      <c r="L9" s="79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79"/>
    </row>
    <row r="10" spans="1:28" x14ac:dyDescent="0.35">
      <c r="A10" s="76" t="s">
        <v>270</v>
      </c>
      <c r="B10" s="75">
        <v>0.1</v>
      </c>
      <c r="C10" s="78">
        <v>489.71300000000002</v>
      </c>
      <c r="D10" s="79">
        <v>304.7</v>
      </c>
      <c r="E10" s="81">
        <v>79.390600000000006</v>
      </c>
      <c r="F10" s="75">
        <f>Data_from_Figure_6_b!$E$33</f>
        <v>61.915630818399997</v>
      </c>
      <c r="G10" s="80">
        <f>D10-$F$9</f>
        <v>242.7843691816</v>
      </c>
      <c r="H10" s="80"/>
      <c r="I10" s="82">
        <f>(D10-$C$9)/$C$9</f>
        <v>-0.37779883319413621</v>
      </c>
    </row>
    <row r="11" spans="1:28" x14ac:dyDescent="0.35">
      <c r="A11" s="76" t="s">
        <v>271</v>
      </c>
      <c r="B11" s="75">
        <v>1.05</v>
      </c>
      <c r="C11" s="78">
        <v>489.71300000000002</v>
      </c>
      <c r="D11" s="79">
        <v>236.453</v>
      </c>
      <c r="E11" s="81">
        <v>76.471500000000006</v>
      </c>
      <c r="F11" s="75">
        <f>Data_from_Figure_6_b!$E$33</f>
        <v>61.915630818399997</v>
      </c>
      <c r="G11" s="80"/>
      <c r="H11" s="80"/>
      <c r="I11" s="82">
        <f>(D11-$C$9)/$C$9</f>
        <v>-0.51716005088694805</v>
      </c>
      <c r="J11" s="82">
        <f>(E11-$C$9)/$C$9</f>
        <v>-0.8438442516330994</v>
      </c>
      <c r="K11" s="82">
        <f>J11-I11</f>
        <v>-0.32668420074615134</v>
      </c>
    </row>
    <row r="12" spans="1:28" x14ac:dyDescent="0.35">
      <c r="A12" s="76" t="s">
        <v>271</v>
      </c>
      <c r="B12" s="75">
        <v>5</v>
      </c>
      <c r="C12" s="78">
        <v>489.71300000000002</v>
      </c>
      <c r="D12" s="79">
        <v>200.99199999999999</v>
      </c>
      <c r="E12" s="78">
        <f>Data_from_Figure_6_b!I3</f>
        <v>75.99624</v>
      </c>
      <c r="F12" s="75">
        <f>Data_from_Figure_6_b!$E$33</f>
        <v>61.915630818399997</v>
      </c>
      <c r="G12" s="80">
        <f>D12-$F$9</f>
        <v>139.0763691816</v>
      </c>
      <c r="H12" s="80">
        <f>E12-$F$9</f>
        <v>14.080609181600003</v>
      </c>
      <c r="I12" s="82">
        <f>(D12-$C$9)/$C$9</f>
        <v>-0.58957185126798761</v>
      </c>
    </row>
    <row r="13" spans="1:28" x14ac:dyDescent="0.35">
      <c r="A13" s="76" t="s">
        <v>271</v>
      </c>
      <c r="B13" s="75">
        <v>5</v>
      </c>
      <c r="C13" s="78">
        <v>489.71300000000002</v>
      </c>
      <c r="E13" s="81">
        <f>Data_from_Figure_6_b!K4</f>
        <v>73.180118818400032</v>
      </c>
      <c r="I13" s="82"/>
      <c r="J13" s="82">
        <f>(E13-$C$9)/$C$9</f>
        <v>-0.85056529269510905</v>
      </c>
      <c r="K13" s="82">
        <f>(E13-E12)/E12</f>
        <v>-3.7056059373463318E-2</v>
      </c>
    </row>
    <row r="14" spans="1:28" x14ac:dyDescent="0.35">
      <c r="B14" s="75">
        <v>5.5</v>
      </c>
      <c r="C14" s="78">
        <v>489.71300000000002</v>
      </c>
      <c r="D14" s="79">
        <v>200.99199999999999</v>
      </c>
      <c r="E14" s="81">
        <f>Data_from_Figure_6_b!K4</f>
        <v>73.180118818400032</v>
      </c>
    </row>
    <row r="16" spans="1:28" x14ac:dyDescent="0.35">
      <c r="A16" s="109" t="s">
        <v>320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3" s="76" customFormat="1" ht="58" x14ac:dyDescent="0.35">
      <c r="A17" s="76" t="s">
        <v>288</v>
      </c>
      <c r="B17" s="76" t="s">
        <v>287</v>
      </c>
      <c r="C17" s="76" t="s">
        <v>230</v>
      </c>
    </row>
    <row r="18" spans="1:3" ht="43.5" x14ac:dyDescent="0.35">
      <c r="A18" s="76" t="s">
        <v>254</v>
      </c>
      <c r="B18" s="75">
        <v>7.0000000000000001E-3</v>
      </c>
      <c r="C18" s="75">
        <v>24566.05</v>
      </c>
    </row>
    <row r="19" spans="1:3" ht="43.5" x14ac:dyDescent="0.35">
      <c r="A19" s="76" t="s">
        <v>239</v>
      </c>
      <c r="B19" s="75">
        <v>7.0000000000000001E-3</v>
      </c>
      <c r="C19" s="75">
        <v>983.63360000000011</v>
      </c>
    </row>
    <row r="20" spans="1:3" ht="43.5" x14ac:dyDescent="0.35">
      <c r="A20" s="76" t="s">
        <v>246</v>
      </c>
      <c r="B20" s="75">
        <v>7.0000000000000001E-3</v>
      </c>
      <c r="C20" s="75">
        <v>922.62400000000002</v>
      </c>
    </row>
    <row r="21" spans="1:3" ht="43.5" x14ac:dyDescent="0.35">
      <c r="A21" s="76" t="s">
        <v>244</v>
      </c>
      <c r="B21" s="75">
        <v>7.0000000000000001E-3</v>
      </c>
      <c r="C21" s="75">
        <v>540.29999999999995</v>
      </c>
    </row>
    <row r="22" spans="1:3" ht="43.5" x14ac:dyDescent="0.35">
      <c r="A22" s="76" t="s">
        <v>242</v>
      </c>
      <c r="B22" s="75">
        <v>7.0000000000000001E-3</v>
      </c>
      <c r="C22" s="75">
        <v>265</v>
      </c>
    </row>
    <row r="23" spans="1:3" ht="43.5" x14ac:dyDescent="0.35">
      <c r="A23" s="76" t="s">
        <v>257</v>
      </c>
      <c r="B23" s="75">
        <v>0.15</v>
      </c>
      <c r="C23" s="75">
        <v>247.0215079365079</v>
      </c>
    </row>
    <row r="24" spans="1:3" ht="43.5" x14ac:dyDescent="0.35">
      <c r="A24" s="76" t="s">
        <v>273</v>
      </c>
      <c r="B24" s="75">
        <v>2.5</v>
      </c>
      <c r="C24" s="75">
        <v>157.33333333333334</v>
      </c>
    </row>
    <row r="25" spans="1:3" ht="58" x14ac:dyDescent="0.35">
      <c r="A25" s="76" t="s">
        <v>260</v>
      </c>
      <c r="B25" s="75">
        <v>2.5</v>
      </c>
      <c r="C25" s="75">
        <v>45.212421452621449</v>
      </c>
    </row>
    <row r="26" spans="1:3" ht="58" x14ac:dyDescent="0.35">
      <c r="A26" s="76" t="s">
        <v>235</v>
      </c>
      <c r="B26" s="75">
        <v>2.5</v>
      </c>
      <c r="C26" s="75">
        <v>20.399999999999999</v>
      </c>
    </row>
    <row r="27" spans="1:3" x14ac:dyDescent="0.35">
      <c r="A27" s="76" t="s">
        <v>289</v>
      </c>
    </row>
    <row r="28" spans="1:3" x14ac:dyDescent="0.35">
      <c r="A28" s="76" t="s">
        <v>290</v>
      </c>
      <c r="B28" s="75">
        <v>7.0000000000000001E-3</v>
      </c>
      <c r="C28" s="75">
        <v>489.71298081839996</v>
      </c>
    </row>
    <row r="29" spans="1:3" x14ac:dyDescent="0.35">
      <c r="A29" s="76" t="s">
        <v>303</v>
      </c>
      <c r="B29" s="75">
        <v>5</v>
      </c>
      <c r="C29" s="75">
        <v>200.99228081840005</v>
      </c>
    </row>
    <row r="30" spans="1:3" x14ac:dyDescent="0.35">
      <c r="A30" s="76" t="s">
        <v>304</v>
      </c>
      <c r="B30" s="75">
        <v>5</v>
      </c>
      <c r="C30" s="75">
        <v>73.18011881839999</v>
      </c>
    </row>
  </sheetData>
  <mergeCells count="4">
    <mergeCell ref="C3:H3"/>
    <mergeCell ref="A1:K1"/>
    <mergeCell ref="A2:K2"/>
    <mergeCell ref="A16:K16"/>
  </mergeCells>
  <pageMargins left="0.7" right="0.7" top="0.78740157499999996" bottom="0.78740157499999996" header="0.3" footer="0.3"/>
  <pageSetup paperSize="9" scale="7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M62"/>
  <sheetViews>
    <sheetView topLeftCell="A16" zoomScale="55" zoomScaleNormal="55" workbookViewId="0">
      <selection activeCell="C28" sqref="C28"/>
    </sheetView>
  </sheetViews>
  <sheetFormatPr baseColWidth="10" defaultColWidth="10.90625" defaultRowHeight="14.5" x14ac:dyDescent="0.35"/>
  <cols>
    <col min="1" max="1" width="69.453125" customWidth="1"/>
    <col min="2" max="2" width="54.54296875" customWidth="1"/>
    <col min="8" max="9" width="11.54296875" style="50"/>
  </cols>
  <sheetData>
    <row r="1" spans="1:12" ht="18.5" x14ac:dyDescent="0.45">
      <c r="A1" s="94" t="s">
        <v>321</v>
      </c>
      <c r="B1" s="3" t="s">
        <v>148</v>
      </c>
      <c r="D1" s="4"/>
      <c r="E1" s="4"/>
      <c r="F1" s="5"/>
      <c r="G1" s="6"/>
    </row>
    <row r="2" spans="1:12" ht="74.400000000000006" customHeight="1" x14ac:dyDescent="0.3">
      <c r="D2" s="110" t="s">
        <v>290</v>
      </c>
      <c r="E2" s="110"/>
      <c r="F2" s="110" t="s">
        <v>303</v>
      </c>
      <c r="G2" s="111"/>
      <c r="H2" s="112" t="s">
        <v>183</v>
      </c>
      <c r="I2" s="112"/>
      <c r="J2" s="113" t="s">
        <v>304</v>
      </c>
      <c r="K2" s="113"/>
    </row>
    <row r="3" spans="1:12" ht="14.4" x14ac:dyDescent="0.3">
      <c r="B3" s="8" t="s">
        <v>117</v>
      </c>
      <c r="C3" s="9" t="s">
        <v>3</v>
      </c>
      <c r="D3" s="10">
        <f>D4</f>
        <v>0.99999996083093556</v>
      </c>
      <c r="E3" s="9">
        <f>VLOOKUP($B3,'6b_Raw_data_GLab'!$J$3:$L$200,2,FALSE)</f>
        <v>489.71300000000002</v>
      </c>
      <c r="F3" s="10">
        <f>F4</f>
        <v>0.99999999999999978</v>
      </c>
      <c r="G3" s="8">
        <f>VLOOKUP($B3,'6b_Raw_data_GFabE'!$K$3:$M$200,2,FALSE)</f>
        <v>200.99225999999999</v>
      </c>
      <c r="H3" s="51">
        <f>I3/$I$4</f>
        <v>0.99999998923104649</v>
      </c>
      <c r="I3" s="51">
        <f>VLOOKUP($L3,'6b_Raw_data_GFabM'!$K$3:$M$202,2,FALSE)</f>
        <v>75.99624</v>
      </c>
      <c r="J3" s="9"/>
      <c r="K3" s="65">
        <v>72.357782818400025</v>
      </c>
      <c r="L3" s="9" t="s">
        <v>4</v>
      </c>
    </row>
    <row r="4" spans="1:12" s="7" customFormat="1" ht="14.4" x14ac:dyDescent="0.3">
      <c r="B4" s="11" t="s">
        <v>149</v>
      </c>
      <c r="D4" s="12">
        <f t="shared" ref="D4:J4" si="0">SUM(D5:D26)</f>
        <v>0.99999996083093556</v>
      </c>
      <c r="E4" s="13">
        <f t="shared" si="0"/>
        <v>489.7129808183999</v>
      </c>
      <c r="F4" s="14">
        <f t="shared" si="0"/>
        <v>0.99999999999999978</v>
      </c>
      <c r="G4" s="13">
        <f t="shared" si="0"/>
        <v>200.99228081840005</v>
      </c>
      <c r="H4" s="52">
        <f>SUM(H5:H26)</f>
        <v>1.0000000000000002</v>
      </c>
      <c r="I4" s="53">
        <f>SUM(I5:I26)</f>
        <v>75.996240818399983</v>
      </c>
      <c r="J4" s="14">
        <f t="shared" si="0"/>
        <v>0.99999999999999956</v>
      </c>
      <c r="K4" s="15">
        <f>SUM(K5:K26)</f>
        <v>73.180118818400032</v>
      </c>
    </row>
    <row r="5" spans="1:12" x14ac:dyDescent="0.35">
      <c r="A5" s="16" t="s">
        <v>150</v>
      </c>
      <c r="B5" s="17" t="s">
        <v>12</v>
      </c>
      <c r="C5" s="17" t="s">
        <v>3</v>
      </c>
      <c r="D5" s="19">
        <f>E5/E$3</f>
        <v>1.223933201691603E-2</v>
      </c>
      <c r="E5" s="17">
        <f>VLOOKUP($B5,'6b_Raw_data_GLab'!$J$3:$L$250,2,FALSE)</f>
        <v>5.99376</v>
      </c>
      <c r="F5" s="19">
        <f>G5/$G$4</f>
        <v>2.9820846729011769E-2</v>
      </c>
      <c r="G5" s="17">
        <f>VLOOKUP($B5,'6b_Raw_data_GFabE'!$K$3:$M$200,2,FALSE)</f>
        <v>5.99376</v>
      </c>
      <c r="H5" s="54">
        <f t="shared" ref="H5:H12" si="1">I5/$I$4</f>
        <v>7.8869164256724772E-2</v>
      </c>
      <c r="I5" s="55">
        <f>VLOOKUP($B5,'6b_Raw_data_GFabM'!$K$3:$M$202,2,FALSE)</f>
        <v>5.99376</v>
      </c>
      <c r="J5" s="19">
        <f>K5/$K$4</f>
        <v>8.1904212466145376E-2</v>
      </c>
      <c r="K5" s="17">
        <f>I5</f>
        <v>5.99376</v>
      </c>
    </row>
    <row r="6" spans="1:12" x14ac:dyDescent="0.35">
      <c r="A6" s="16" t="s">
        <v>151</v>
      </c>
      <c r="B6" s="17" t="s">
        <v>22</v>
      </c>
      <c r="C6" s="17" t="s">
        <v>3</v>
      </c>
      <c r="D6" s="18">
        <f>E6/E$3</f>
        <v>4.9471833502480022E-4</v>
      </c>
      <c r="E6" s="17">
        <f>VLOOKUP($B6,'6b_Raw_data_GLab'!$J$3:$L$250,2,FALSE)</f>
        <v>0.24227000000000001</v>
      </c>
      <c r="F6" s="18">
        <f t="shared" ref="F6:F26" si="2">G6/$G$4</f>
        <v>1.2053696739672062E-3</v>
      </c>
      <c r="G6" s="17">
        <f>VLOOKUP($B6,'6b_Raw_data_GFabE'!$K$3:$M$200,2,FALSE)</f>
        <v>0.24227000000000001</v>
      </c>
      <c r="H6" s="54">
        <f t="shared" si="1"/>
        <v>3.1879208417548771E-3</v>
      </c>
      <c r="I6" s="55">
        <f>VLOOKUP($B6,'6b_Raw_data_GFabM'!$K$3:$M$202,2,FALSE)</f>
        <v>0.24227000000000001</v>
      </c>
      <c r="J6" s="19">
        <f t="shared" ref="J6:J32" si="3">K6/$K$4</f>
        <v>3.3105986149216922E-3</v>
      </c>
      <c r="K6" s="17">
        <f t="shared" ref="K6:K12" si="4">I6</f>
        <v>0.24227000000000001</v>
      </c>
    </row>
    <row r="7" spans="1:12" ht="19.75" customHeight="1" x14ac:dyDescent="0.35">
      <c r="A7" s="16" t="s">
        <v>152</v>
      </c>
      <c r="B7" s="17" t="s">
        <v>6</v>
      </c>
      <c r="C7" s="17" t="s">
        <v>3</v>
      </c>
      <c r="D7" s="19">
        <f t="shared" ref="D7:D32" si="5">E7/E$3</f>
        <v>8.4675268984078428E-2</v>
      </c>
      <c r="E7" s="17">
        <f>VLOOKUP($B7,'6b_Raw_data_GLab'!$J$3:$L$250,2,FALSE)</f>
        <v>41.46658</v>
      </c>
      <c r="F7" s="19">
        <f t="shared" si="2"/>
        <v>0.20630931611481021</v>
      </c>
      <c r="G7" s="17">
        <f>VLOOKUP($B7,'6b_Raw_data_GFabE'!$K$3:$M$200,2,FALSE)</f>
        <v>41.46658</v>
      </c>
      <c r="H7" s="54">
        <f t="shared" si="1"/>
        <v>0.54563988367645988</v>
      </c>
      <c r="I7" s="55">
        <f>VLOOKUP($B7,'6b_Raw_data_GFabM'!$K$3:$M$202,2,FALSE)</f>
        <v>41.46658</v>
      </c>
      <c r="J7" s="19">
        <f t="shared" si="3"/>
        <v>0.56663723248251763</v>
      </c>
      <c r="K7" s="17">
        <f t="shared" si="4"/>
        <v>41.46658</v>
      </c>
    </row>
    <row r="8" spans="1:12" x14ac:dyDescent="0.35">
      <c r="A8" s="16" t="s">
        <v>153</v>
      </c>
      <c r="B8" s="17" t="s">
        <v>63</v>
      </c>
      <c r="C8" s="17" t="s">
        <v>3</v>
      </c>
      <c r="D8" s="19">
        <f t="shared" si="5"/>
        <v>1.0127135689679465E-2</v>
      </c>
      <c r="E8" s="17">
        <f>VLOOKUP($B8,'6b_Raw_data_GLab'!$J$3:$L$250,2,FALSE)</f>
        <v>4.95939</v>
      </c>
      <c r="F8" s="19">
        <f t="shared" si="2"/>
        <v>2.467452968744055E-2</v>
      </c>
      <c r="G8" s="17">
        <f>VLOOKUP($B8,'6b_Raw_data_GFabE'!$K$3:$M$200,2,FALSE)</f>
        <v>4.95939</v>
      </c>
      <c r="H8" s="54">
        <f t="shared" si="1"/>
        <v>6.5258359447685307E-2</v>
      </c>
      <c r="I8" s="55">
        <f>VLOOKUP($B8,'6b_Raw_data_GFabM'!$K$3:$M$202,2,FALSE)</f>
        <v>4.95939</v>
      </c>
      <c r="J8" s="19">
        <f t="shared" si="3"/>
        <v>6.7769635798309691E-2</v>
      </c>
      <c r="K8" s="17">
        <f t="shared" si="4"/>
        <v>4.95939</v>
      </c>
    </row>
    <row r="9" spans="1:12" x14ac:dyDescent="0.35">
      <c r="A9" s="16" t="s">
        <v>154</v>
      </c>
      <c r="B9" s="17" t="s">
        <v>40</v>
      </c>
      <c r="C9" s="17" t="s">
        <v>3</v>
      </c>
      <c r="D9" s="19">
        <f t="shared" si="5"/>
        <v>6.972430791096009E-3</v>
      </c>
      <c r="E9" s="17">
        <f>VLOOKUP($B9,'6b_Raw_data_GLab'!$J$3:$L$250,2,FALSE)</f>
        <v>3.4144899999999998</v>
      </c>
      <c r="F9" s="19">
        <f t="shared" si="2"/>
        <v>1.6988164849400609E-2</v>
      </c>
      <c r="G9" s="17">
        <f>VLOOKUP($B9,'6b_Raw_data_GFabE'!$K$3:$M$200,2,FALSE)</f>
        <v>3.4144899999999998</v>
      </c>
      <c r="H9" s="54">
        <f t="shared" si="1"/>
        <v>4.4929722355073302E-2</v>
      </c>
      <c r="I9" s="55">
        <f>VLOOKUP($B9,'6b_Raw_data_GFabM'!$K$3:$M$202,2,FALSE)</f>
        <v>3.4144899999999998</v>
      </c>
      <c r="J9" s="19">
        <f t="shared" si="3"/>
        <v>4.6658710796483129E-2</v>
      </c>
      <c r="K9" s="17">
        <f t="shared" si="4"/>
        <v>3.4144899999999998</v>
      </c>
    </row>
    <row r="10" spans="1:12" x14ac:dyDescent="0.35">
      <c r="A10" s="16" t="s">
        <v>155</v>
      </c>
      <c r="B10" s="17" t="s">
        <v>51</v>
      </c>
      <c r="C10" s="17" t="s">
        <v>3</v>
      </c>
      <c r="D10" s="18">
        <f t="shared" si="5"/>
        <v>4.0969915031865596E-3</v>
      </c>
      <c r="E10" s="17">
        <f>VLOOKUP($B10,'6b_Raw_data_GLab'!$J$3:$L$250,2,FALSE)</f>
        <v>2.0063499999999999</v>
      </c>
      <c r="F10" s="18">
        <f t="shared" si="2"/>
        <v>9.9822241522437936E-3</v>
      </c>
      <c r="G10" s="17">
        <f>VLOOKUP($B10,'6b_Raw_data_GFabE'!$K$3:$M$200,2,FALSE)</f>
        <v>2.0063499999999999</v>
      </c>
      <c r="H10" s="54">
        <f t="shared" si="1"/>
        <v>2.6400647958289912E-2</v>
      </c>
      <c r="I10" s="55">
        <f>VLOOKUP($B10,'6b_Raw_data_GFabM'!$K$3:$M$202,2,FALSE)</f>
        <v>2.0063499999999999</v>
      </c>
      <c r="J10" s="19">
        <f t="shared" si="3"/>
        <v>2.7416599376927132E-2</v>
      </c>
      <c r="K10" s="17">
        <f t="shared" si="4"/>
        <v>2.0063499999999999</v>
      </c>
    </row>
    <row r="11" spans="1:12" x14ac:dyDescent="0.35">
      <c r="A11" s="16" t="s">
        <v>156</v>
      </c>
      <c r="B11" s="20" t="s">
        <v>111</v>
      </c>
      <c r="C11" s="17" t="s">
        <v>3</v>
      </c>
      <c r="D11" s="19">
        <f t="shared" si="5"/>
        <v>7.826584142140396E-3</v>
      </c>
      <c r="E11" s="17">
        <f>VLOOKUP($B11,'6b_Raw_data_GLab'!$J$3:$L$250,2,FALSE)</f>
        <v>3.8327800000000001</v>
      </c>
      <c r="F11" s="19">
        <f t="shared" si="2"/>
        <v>1.9069289548801042E-2</v>
      </c>
      <c r="G11" s="17">
        <f>VLOOKUP($B11,'6b_Raw_data_GFabE'!$K$3:$M$200,2,FALSE)</f>
        <v>3.8327800000000001</v>
      </c>
      <c r="H11" s="54">
        <f t="shared" si="1"/>
        <v>5.0433810392790095E-2</v>
      </c>
      <c r="I11" s="55">
        <f>VLOOKUP($B11,'6b_Raw_data_GFabM'!$K$3:$M$202,2,FALSE)</f>
        <v>3.8327800000000001</v>
      </c>
      <c r="J11" s="19">
        <f t="shared" si="3"/>
        <v>5.2374607501133291E-2</v>
      </c>
      <c r="K11" s="17">
        <f t="shared" si="4"/>
        <v>3.8327800000000001</v>
      </c>
    </row>
    <row r="12" spans="1:12" x14ac:dyDescent="0.35">
      <c r="A12" s="16" t="s">
        <v>157</v>
      </c>
      <c r="B12" s="17" t="s">
        <v>114</v>
      </c>
      <c r="C12" s="17" t="s">
        <v>3</v>
      </c>
      <c r="D12" s="18">
        <f t="shared" si="5"/>
        <v>2.2091306540769796E-8</v>
      </c>
      <c r="E12" s="17">
        <f>VLOOKUP($B12,'6b_Raw_data_GLab'!$J$3:$L$250,2,FALSE)</f>
        <v>1.08184E-5</v>
      </c>
      <c r="F12" s="18">
        <f t="shared" si="2"/>
        <v>5.3824952659622823E-8</v>
      </c>
      <c r="G12" s="17">
        <f>VLOOKUP($B12,'6b_Raw_data_GFabE'!$K$3:$M$200,2,FALSE)</f>
        <v>1.08184E-5</v>
      </c>
      <c r="H12" s="54">
        <f t="shared" si="1"/>
        <v>1.4235440968523119E-7</v>
      </c>
      <c r="I12" s="55">
        <f>VLOOKUP($B12,'6b_Raw_data_GFabM'!$K$3:$M$202,2,FALSE)</f>
        <v>1.08184E-5</v>
      </c>
      <c r="J12" s="19">
        <f t="shared" si="3"/>
        <v>1.4783250115849602E-7</v>
      </c>
      <c r="K12" s="17">
        <f t="shared" si="4"/>
        <v>1.08184E-5</v>
      </c>
    </row>
    <row r="13" spans="1:12" s="3" customFormat="1" x14ac:dyDescent="0.35">
      <c r="A13" s="48" t="s">
        <v>158</v>
      </c>
      <c r="B13" s="49" t="s">
        <v>122</v>
      </c>
      <c r="C13" s="49" t="s">
        <v>3</v>
      </c>
      <c r="D13" s="23">
        <f t="shared" si="5"/>
        <v>0.26428912444635938</v>
      </c>
      <c r="E13" s="49">
        <f>VLOOKUP($B13,'6b_Raw_data_GLab'!$J$3:$L$250,2,FALSE)</f>
        <v>129.42581999999999</v>
      </c>
      <c r="F13" s="23">
        <f t="shared" si="2"/>
        <v>0.21344252538116701</v>
      </c>
      <c r="G13" s="49">
        <f>VLOOKUP($B13,'6b_Raw_data_GFabE'!$K$3:$M$200,2,FALSE)</f>
        <v>42.900300000000001</v>
      </c>
      <c r="H13" s="56">
        <f t="shared" ref="H13:H18" si="6">I13/$I$4</f>
        <v>0</v>
      </c>
      <c r="I13" s="57">
        <f>IFERROR(VLOOKUP($L13,'6b_Raw_data_GFabM'!$K$3:$M$202,2,FALSE),0)</f>
        <v>0</v>
      </c>
      <c r="J13" s="23">
        <f t="shared" si="3"/>
        <v>0</v>
      </c>
      <c r="K13" s="49">
        <f>I13-I13*0.2</f>
        <v>0</v>
      </c>
      <c r="L13" s="49"/>
    </row>
    <row r="14" spans="1:12" x14ac:dyDescent="0.35">
      <c r="A14" s="21" t="s">
        <v>159</v>
      </c>
      <c r="B14" s="22" t="s">
        <v>123</v>
      </c>
      <c r="C14" s="22" t="s">
        <v>3</v>
      </c>
      <c r="D14" s="24">
        <f t="shared" si="5"/>
        <v>2.757798955714878E-3</v>
      </c>
      <c r="E14" s="22">
        <f>VLOOKUP($B14,'6b_Raw_data_GLab'!$J$3:$L$250,2,FALSE)</f>
        <v>1.35053</v>
      </c>
      <c r="F14" s="25">
        <f t="shared" si="2"/>
        <v>5.920625384987722E-6</v>
      </c>
      <c r="G14" s="22">
        <f>VLOOKUP($B14,'6b_Raw_data_GFabE'!$K$3:$M$200,2,FALSE)</f>
        <v>1.1900000000000001E-3</v>
      </c>
      <c r="H14" s="54">
        <f t="shared" si="6"/>
        <v>1.135582485010302E-4</v>
      </c>
      <c r="I14" s="55">
        <f>IFERROR(VLOOKUP($L14,'6b_Raw_data_GFabM'!$K$3:$M$202,2,FALSE),0)</f>
        <v>8.6300000000000005E-3</v>
      </c>
      <c r="J14" s="25">
        <f t="shared" si="3"/>
        <v>9.4342563410324687E-5</v>
      </c>
      <c r="K14" s="22">
        <f t="shared" ref="K14:K26" si="7">I14-I14*0.2</f>
        <v>6.9040000000000004E-3</v>
      </c>
      <c r="L14" s="22" t="s">
        <v>20</v>
      </c>
    </row>
    <row r="15" spans="1:12" s="3" customFormat="1" x14ac:dyDescent="0.35">
      <c r="A15" s="48" t="s">
        <v>160</v>
      </c>
      <c r="B15" s="49" t="s">
        <v>120</v>
      </c>
      <c r="C15" s="49" t="s">
        <v>3</v>
      </c>
      <c r="D15" s="23">
        <f t="shared" si="5"/>
        <v>0.31714696158770544</v>
      </c>
      <c r="E15" s="49">
        <f>VLOOKUP($B15,'6b_Raw_data_GLab'!$J$3:$L$250,2,FALSE)</f>
        <v>155.31099</v>
      </c>
      <c r="F15" s="23">
        <f t="shared" si="2"/>
        <v>0.25613103045740038</v>
      </c>
      <c r="G15" s="49">
        <f>VLOOKUP($B15,'6b_Raw_data_GFabE'!$K$3:$M$200,2,FALSE)</f>
        <v>51.480359999999997</v>
      </c>
      <c r="H15" s="56">
        <f t="shared" si="6"/>
        <v>0</v>
      </c>
      <c r="I15" s="57">
        <f>IFERROR(VLOOKUP($L15,'6b_Raw_data_GFabM'!$K$3:$M$202,2,FALSE),0)</f>
        <v>0</v>
      </c>
      <c r="J15" s="23">
        <f t="shared" si="3"/>
        <v>0</v>
      </c>
      <c r="K15" s="49">
        <f t="shared" si="7"/>
        <v>0</v>
      </c>
      <c r="L15" s="49"/>
    </row>
    <row r="16" spans="1:12" s="3" customFormat="1" x14ac:dyDescent="0.35">
      <c r="A16" s="48" t="s">
        <v>161</v>
      </c>
      <c r="B16" s="49" t="s">
        <v>10</v>
      </c>
      <c r="C16" s="49" t="s">
        <v>3</v>
      </c>
      <c r="D16" s="23">
        <f t="shared" si="5"/>
        <v>0.2298166272898616</v>
      </c>
      <c r="E16" s="49">
        <f>VLOOKUP($B16,'6b_Raw_data_GLab'!$J$3:$L$250,2,FALSE)</f>
        <v>112.54419</v>
      </c>
      <c r="F16" s="23">
        <f t="shared" si="2"/>
        <v>0.18560220247316536</v>
      </c>
      <c r="G16" s="49">
        <f>VLOOKUP($B16,'6b_Raw_data_GFabE'!$K$3:$M$200,2,FALSE)</f>
        <v>37.304609999999997</v>
      </c>
      <c r="H16" s="56">
        <f t="shared" si="6"/>
        <v>8.0529509540138433E-2</v>
      </c>
      <c r="I16" s="57">
        <f>IFERROR(VLOOKUP($L16,'6b_Raw_data_GFabM'!$K$3:$M$202,2,FALSE),0)</f>
        <v>6.1199399999999997</v>
      </c>
      <c r="J16" s="23">
        <f t="shared" si="3"/>
        <v>6.6902761010125419E-2</v>
      </c>
      <c r="K16" s="49">
        <f t="shared" si="7"/>
        <v>4.8959519999999994</v>
      </c>
      <c r="L16" s="49" t="s">
        <v>9</v>
      </c>
    </row>
    <row r="17" spans="1:12" x14ac:dyDescent="0.35">
      <c r="A17" s="21" t="s">
        <v>162</v>
      </c>
      <c r="B17" s="22" t="s">
        <v>125</v>
      </c>
      <c r="C17" s="22" t="s">
        <v>3</v>
      </c>
      <c r="D17" s="24">
        <f t="shared" si="5"/>
        <v>9.192731252795005E-4</v>
      </c>
      <c r="E17" s="22">
        <f>VLOOKUP($B17,'6b_Raw_data_GLab'!$J$3:$L$250,2,FALSE)</f>
        <v>0.45018000000000002</v>
      </c>
      <c r="F17" s="24">
        <f t="shared" si="2"/>
        <v>7.4241657138476283E-4</v>
      </c>
      <c r="G17" s="22">
        <f>VLOOKUP($B17,'6b_Raw_data_GFabE'!$K$3:$M$200,2,FALSE)</f>
        <v>0.14921999999999999</v>
      </c>
      <c r="H17" s="54">
        <f t="shared" si="6"/>
        <v>0</v>
      </c>
      <c r="I17" s="55">
        <f>IFERROR(VLOOKUP($L17,'6b_Raw_data_GFabM'!$K$3:$M$202,2,FALSE),0)</f>
        <v>0</v>
      </c>
      <c r="J17" s="24">
        <f t="shared" si="3"/>
        <v>0</v>
      </c>
      <c r="K17" s="22">
        <f t="shared" si="7"/>
        <v>0</v>
      </c>
      <c r="L17" s="22"/>
    </row>
    <row r="18" spans="1:12" x14ac:dyDescent="0.35">
      <c r="A18" s="21" t="s">
        <v>163</v>
      </c>
      <c r="B18" s="22" t="s">
        <v>126</v>
      </c>
      <c r="C18" s="22" t="s">
        <v>3</v>
      </c>
      <c r="D18" s="24">
        <f t="shared" si="5"/>
        <v>1.0340750602904149E-4</v>
      </c>
      <c r="E18" s="22">
        <f>VLOOKUP($B18,'6b_Raw_data_GLab'!$J$3:$L$250,2,FALSE)</f>
        <v>5.0639999999999998E-2</v>
      </c>
      <c r="F18" s="24">
        <f t="shared" si="2"/>
        <v>2.1692375360123082E-5</v>
      </c>
      <c r="G18" s="22">
        <f>VLOOKUP($B18,'6b_Raw_data_GFabE'!$K$3:$M$200,2,FALSE)</f>
        <v>4.3600000000000002E-3</v>
      </c>
      <c r="H18" s="54">
        <f t="shared" si="6"/>
        <v>1.135582485010302E-4</v>
      </c>
      <c r="I18" s="55">
        <f>IFERROR(VLOOKUP($L18,'6b_Raw_data_GFabM'!$K$3:$M$202,2,FALSE),0)</f>
        <v>8.6300000000000005E-3</v>
      </c>
      <c r="J18" s="24">
        <f t="shared" si="3"/>
        <v>9.4342563410324687E-5</v>
      </c>
      <c r="K18" s="22">
        <f t="shared" si="7"/>
        <v>6.9040000000000004E-3</v>
      </c>
      <c r="L18" s="22" t="s">
        <v>36</v>
      </c>
    </row>
    <row r="19" spans="1:12" x14ac:dyDescent="0.35">
      <c r="A19" s="21" t="s">
        <v>164</v>
      </c>
      <c r="B19" s="22" t="s">
        <v>130</v>
      </c>
      <c r="C19" s="22" t="s">
        <v>3</v>
      </c>
      <c r="D19" s="24">
        <f t="shared" si="5"/>
        <v>1.8423627716642195E-2</v>
      </c>
      <c r="E19" s="22">
        <f>VLOOKUP($B19,'6b_Raw_data_GLab'!$J$3:$L$250,2,FALSE)</f>
        <v>9.0222899999999999</v>
      </c>
      <c r="F19" s="24">
        <f t="shared" si="2"/>
        <v>2.3680511413771057E-3</v>
      </c>
      <c r="G19" s="22">
        <f>VLOOKUP($B19,'6b_Raw_data_GFabE'!$K$3:$M$200,2,FALSE)</f>
        <v>0.47595999999999999</v>
      </c>
      <c r="H19" s="54">
        <f>I19/$I$4</f>
        <v>1.1101864920083336E-3</v>
      </c>
      <c r="I19" s="55">
        <f>IFERROR(VLOOKUP($L19,'6b_Raw_data_GFabM'!$K$3:$M$202,2,FALSE),0)</f>
        <v>8.4370000000000001E-2</v>
      </c>
      <c r="J19" s="24">
        <f t="shared" si="3"/>
        <v>9.2232700752364937E-4</v>
      </c>
      <c r="K19" s="22">
        <f t="shared" si="7"/>
        <v>6.7496E-2</v>
      </c>
      <c r="L19" s="22" t="s">
        <v>130</v>
      </c>
    </row>
    <row r="20" spans="1:12" x14ac:dyDescent="0.35">
      <c r="A20" s="21" t="s">
        <v>165</v>
      </c>
      <c r="B20" s="22" t="s">
        <v>129</v>
      </c>
      <c r="C20" s="22" t="s">
        <v>3</v>
      </c>
      <c r="D20" s="24">
        <f t="shared" si="5"/>
        <v>2.1449542895532688E-2</v>
      </c>
      <c r="E20" s="22">
        <f>VLOOKUP($B20,'6b_Raw_data_GLab'!$J$3:$L$250,2,FALSE)</f>
        <v>10.50412</v>
      </c>
      <c r="F20" s="24">
        <f t="shared" si="2"/>
        <v>1.6777758759038315E-3</v>
      </c>
      <c r="G20" s="22">
        <f>VLOOKUP($B20,'6b_Raw_data_GFabE'!$K$3:$M$200,2,FALSE)</f>
        <v>0.33722000000000002</v>
      </c>
      <c r="H20" s="54">
        <f>I20/$I$4</f>
        <v>5.7663378514625089E-3</v>
      </c>
      <c r="I20" s="55">
        <f>IFERROR(VLOOKUP($L20,'6b_Raw_data_GFabM'!$K$3:$M$202,2,FALSE),0)</f>
        <v>0.43822</v>
      </c>
      <c r="J20" s="24">
        <f t="shared" si="3"/>
        <v>4.7905907459643666E-3</v>
      </c>
      <c r="K20" s="22">
        <f t="shared" si="7"/>
        <v>0.350576</v>
      </c>
      <c r="L20" s="22" t="s">
        <v>129</v>
      </c>
    </row>
    <row r="21" spans="1:12" x14ac:dyDescent="0.35">
      <c r="A21" s="21" t="s">
        <v>166</v>
      </c>
      <c r="B21" s="22" t="s">
        <v>167</v>
      </c>
      <c r="C21" s="22" t="s">
        <v>3</v>
      </c>
      <c r="D21" s="24">
        <f t="shared" si="5"/>
        <v>4.5963656263975025E-4</v>
      </c>
      <c r="E21" s="22">
        <f>VLOOKUP($B21,'6b_Raw_data_GLab'!$J$3:$L$250,2,FALSE)</f>
        <v>0.22509000000000001</v>
      </c>
      <c r="F21" s="24">
        <f t="shared" si="2"/>
        <v>3.7120828569238141E-4</v>
      </c>
      <c r="G21" s="22">
        <f>VLOOKUP($B21,'6b_Raw_data_GFabE'!$K$3:$M$200,2,FALSE)</f>
        <v>7.4609999999999996E-2</v>
      </c>
      <c r="H21" s="54">
        <f t="shared" ref="H21:H32" si="8">I21/$I$4</f>
        <v>1.135582485010302E-4</v>
      </c>
      <c r="I21" s="55">
        <f>IFERROR(VLOOKUP($L21,'6b_Raw_data_GFabM'!$K$3:$M$202,2,FALSE),0)</f>
        <v>8.6300000000000005E-3</v>
      </c>
      <c r="J21" s="24">
        <f t="shared" si="3"/>
        <v>9.4342563410324687E-5</v>
      </c>
      <c r="K21" s="22">
        <f t="shared" si="7"/>
        <v>6.9040000000000004E-3</v>
      </c>
      <c r="L21" s="22" t="s">
        <v>49</v>
      </c>
    </row>
    <row r="22" spans="1:12" x14ac:dyDescent="0.35">
      <c r="A22" s="21" t="s">
        <v>168</v>
      </c>
      <c r="B22" s="22" t="s">
        <v>169</v>
      </c>
      <c r="C22" s="22" t="s">
        <v>3</v>
      </c>
      <c r="D22" s="24">
        <f t="shared" si="5"/>
        <v>9.6523065550638849E-3</v>
      </c>
      <c r="E22" s="22">
        <f>VLOOKUP($B22,'6b_Raw_data_GLab'!$J$3:$L$250,2,FALSE)</f>
        <v>4.7268600000000003</v>
      </c>
      <c r="F22" s="24">
        <f t="shared" si="2"/>
        <v>2.4847819924549059E-2</v>
      </c>
      <c r="G22" s="22">
        <f>VLOOKUP($B22,'6b_Raw_data_GFabE'!$K$3:$M$200,2,FALSE)</f>
        <v>4.9942200000000003</v>
      </c>
      <c r="H22" s="56">
        <f t="shared" si="8"/>
        <v>9.0429999247227111E-2</v>
      </c>
      <c r="I22" s="55">
        <f>IFERROR(VLOOKUP($L22,'6b_Raw_data_GFabM'!$K$3:$M$202,2,FALSE),0)</f>
        <v>6.8723400000000003</v>
      </c>
      <c r="J22" s="24">
        <f t="shared" si="3"/>
        <v>7.5127945796907389E-2</v>
      </c>
      <c r="K22" s="22">
        <f t="shared" si="7"/>
        <v>5.4978720000000001</v>
      </c>
      <c r="L22" s="22" t="s">
        <v>169</v>
      </c>
    </row>
    <row r="23" spans="1:12" x14ac:dyDescent="0.35">
      <c r="A23" s="21" t="s">
        <v>170</v>
      </c>
      <c r="B23" s="22" t="s">
        <v>171</v>
      </c>
      <c r="C23" s="22" t="s">
        <v>3</v>
      </c>
      <c r="D23" s="24">
        <f t="shared" si="5"/>
        <v>8.2733968671446327E-3</v>
      </c>
      <c r="E23" s="22">
        <f>VLOOKUP($B23,'6b_Raw_data_GLab'!$J$3:$L$250,2,FALSE)</f>
        <v>4.05159</v>
      </c>
      <c r="F23" s="24">
        <f t="shared" si="2"/>
        <v>6.6816993893083695E-3</v>
      </c>
      <c r="G23" s="22">
        <f>VLOOKUP($B23,'6b_Raw_data_GFabE'!$K$3:$M$200,2,FALSE)</f>
        <v>1.34297</v>
      </c>
      <c r="H23" s="54">
        <f t="shared" si="8"/>
        <v>1.1101864920083336E-3</v>
      </c>
      <c r="I23" s="55">
        <f>IFERROR(VLOOKUP($L23,'6b_Raw_data_GFabM'!$K$3:$M$202,2,FALSE),0)</f>
        <v>8.4370000000000001E-2</v>
      </c>
      <c r="J23" s="24">
        <f t="shared" si="3"/>
        <v>9.2232700752364937E-4</v>
      </c>
      <c r="K23" s="22">
        <f t="shared" si="7"/>
        <v>6.7496E-2</v>
      </c>
      <c r="L23" s="22" t="s">
        <v>312</v>
      </c>
    </row>
    <row r="24" spans="1:12" x14ac:dyDescent="0.35">
      <c r="A24" s="21" t="s">
        <v>172</v>
      </c>
      <c r="B24" s="22" t="s">
        <v>173</v>
      </c>
      <c r="C24" s="22" t="s">
        <v>3</v>
      </c>
      <c r="D24" s="24">
        <f t="shared" si="5"/>
        <v>2.0683543218170643E-4</v>
      </c>
      <c r="E24" s="22">
        <f>VLOOKUP($B24,'6b_Raw_data_GLab'!$J$3:$L$250,2,FALSE)</f>
        <v>0.10129000000000001</v>
      </c>
      <c r="F24" s="24">
        <f t="shared" si="2"/>
        <v>4.3384750720246164E-5</v>
      </c>
      <c r="G24" s="22">
        <f>VLOOKUP($B24,'6b_Raw_data_GFabE'!$K$3:$M$200,2,FALSE)</f>
        <v>8.7200000000000003E-3</v>
      </c>
      <c r="H24" s="54">
        <f t="shared" si="8"/>
        <v>1.135582485010302E-4</v>
      </c>
      <c r="I24" s="55">
        <f>IFERROR(VLOOKUP($L24,'6b_Raw_data_GFabM'!$K$3:$M$202,2,FALSE),0)</f>
        <v>8.6300000000000005E-3</v>
      </c>
      <c r="J24" s="24">
        <f t="shared" si="3"/>
        <v>9.4342563410324687E-5</v>
      </c>
      <c r="K24" s="22">
        <f t="shared" si="7"/>
        <v>6.9040000000000004E-3</v>
      </c>
      <c r="L24" s="22" t="s">
        <v>60</v>
      </c>
    </row>
    <row r="25" spans="1:12" x14ac:dyDescent="0.35">
      <c r="A25" s="21" t="s">
        <v>174</v>
      </c>
      <c r="B25" s="22" t="s">
        <v>146</v>
      </c>
      <c r="C25" s="22" t="s">
        <v>3</v>
      </c>
      <c r="D25" s="24">
        <f t="shared" si="5"/>
        <v>0</v>
      </c>
      <c r="E25" s="22">
        <f>VLOOKUP($B25,'6b_Raw_data_GLab'!$J$3:$L$250,2,FALSE)</f>
        <v>0</v>
      </c>
      <c r="F25" s="24">
        <f t="shared" si="2"/>
        <v>0</v>
      </c>
      <c r="G25" s="22">
        <f>VLOOKUP($B25,'6b_Raw_data_GFabE'!$K$3:$M$200,2,FALSE)</f>
        <v>0</v>
      </c>
      <c r="H25" s="54">
        <f>I25/$I$4</f>
        <v>5.7663378514625089E-3</v>
      </c>
      <c r="I25" s="55">
        <f>IFERROR(VLOOKUP($L25,'6b_Raw_data_GFabM'!$K$3:$M$202,2,FALSE),0)</f>
        <v>0.43822</v>
      </c>
      <c r="J25" s="24">
        <f t="shared" si="3"/>
        <v>4.7905907459643666E-3</v>
      </c>
      <c r="K25" s="22">
        <f t="shared" ref="K25" si="9">I25-I25*0.2</f>
        <v>0.350576</v>
      </c>
      <c r="L25" s="22" t="s">
        <v>306</v>
      </c>
    </row>
    <row r="26" spans="1:12" x14ac:dyDescent="0.35">
      <c r="A26" s="21" t="s">
        <v>175</v>
      </c>
      <c r="B26" s="22" t="s">
        <v>143</v>
      </c>
      <c r="C26" s="22" t="s">
        <v>3</v>
      </c>
      <c r="D26" s="24">
        <f t="shared" si="5"/>
        <v>6.8938337352694333E-5</v>
      </c>
      <c r="E26" s="22">
        <f>VLOOKUP($B26,'6b_Raw_data_GLab'!$J$3:$L$250,2,FALSE)</f>
        <v>3.3759999999999998E-2</v>
      </c>
      <c r="F26" s="24">
        <f t="shared" si="2"/>
        <v>1.4478167958247285E-5</v>
      </c>
      <c r="G26" s="22">
        <f>VLOOKUP($B26,'6b_Raw_data_GFabE'!$K$3:$M$200,2,FALSE)</f>
        <v>2.9099999999999998E-3</v>
      </c>
      <c r="H26" s="54">
        <f t="shared" si="8"/>
        <v>1.135582485010302E-4</v>
      </c>
      <c r="I26" s="55">
        <f>IFERROR(VLOOKUP($L26,'6b_Raw_data_GFabM'!$K$3:$M$202,2,FALSE),0)</f>
        <v>8.6300000000000005E-3</v>
      </c>
      <c r="J26" s="24">
        <f t="shared" si="3"/>
        <v>9.4342563410324687E-5</v>
      </c>
      <c r="K26" s="22">
        <f t="shared" si="7"/>
        <v>6.9040000000000004E-3</v>
      </c>
      <c r="L26" s="22" t="s">
        <v>109</v>
      </c>
    </row>
    <row r="27" spans="1:12" x14ac:dyDescent="0.35">
      <c r="B27" s="26" t="s">
        <v>118</v>
      </c>
      <c r="C27" s="26" t="s">
        <v>3</v>
      </c>
      <c r="D27" s="27">
        <f t="shared" si="5"/>
        <v>0.82776724326289064</v>
      </c>
      <c r="E27" s="26">
        <f>VLOOKUP($B27,'6b_Raw_data_GLab'!$J$3:$L$200,2,FALSE)</f>
        <v>405.36838</v>
      </c>
      <c r="F27" s="27">
        <f t="shared" ref="F27:F32" si="10">G27/G$3</f>
        <v>0.68697202568894955</v>
      </c>
      <c r="G27" s="28">
        <f>VLOOKUP($B27,'6b_Raw_data_GFabE'!$K$3:$M$200,2,FALSE)</f>
        <v>138.07606000000001</v>
      </c>
      <c r="H27" s="56">
        <f t="shared" si="8"/>
        <v>0.16281357955016418</v>
      </c>
      <c r="I27" s="51">
        <f>IFERROR(VLOOKUP($L27,'6b_Raw_data_GFabM'!$K$3:$M$202,2,FALSE),0)</f>
        <v>12.37322</v>
      </c>
      <c r="J27" s="27">
        <f t="shared" si="3"/>
        <v>0</v>
      </c>
      <c r="K27" s="26"/>
      <c r="L27" s="26" t="s">
        <v>8</v>
      </c>
    </row>
    <row r="28" spans="1:12" x14ac:dyDescent="0.35">
      <c r="A28" s="1">
        <f>F15+F16</f>
        <v>0.44173323293056577</v>
      </c>
      <c r="B28" s="26" t="s">
        <v>127</v>
      </c>
      <c r="C28" s="26" t="s">
        <v>3</v>
      </c>
      <c r="D28" s="27">
        <f t="shared" si="5"/>
        <v>0.12454846001637694</v>
      </c>
      <c r="E28" s="26">
        <f>VLOOKUP($B28,'6b_Raw_data_GLab'!$J$3:$L$200,2,FALSE)</f>
        <v>60.993000000000002</v>
      </c>
      <c r="F28" s="27">
        <f t="shared" si="10"/>
        <v>0.21035516492028103</v>
      </c>
      <c r="G28" s="26">
        <f>VLOOKUP($B28,'6b_Raw_data_GFabE'!$K$3:$M$200,2,FALSE)</f>
        <v>42.279760000000003</v>
      </c>
      <c r="H28" s="56">
        <f t="shared" si="8"/>
        <v>0</v>
      </c>
      <c r="I28" s="51">
        <f>IFERROR(VLOOKUP($L28,'6b_Raw_data_GFabM'!$K$3:$M$202,2,FALSE),0)</f>
        <v>0</v>
      </c>
      <c r="J28" s="27">
        <f t="shared" si="3"/>
        <v>0</v>
      </c>
      <c r="K28" s="26"/>
      <c r="L28" s="26" t="s">
        <v>5</v>
      </c>
    </row>
    <row r="29" spans="1:12" x14ac:dyDescent="0.35">
      <c r="A29" s="29"/>
      <c r="B29" s="26" t="s">
        <v>134</v>
      </c>
      <c r="C29" s="26" t="s">
        <v>3</v>
      </c>
      <c r="D29" s="27">
        <f t="shared" si="5"/>
        <v>1.0196074027032159E-2</v>
      </c>
      <c r="E29" s="26">
        <f>VLOOKUP($B29,'6b_Raw_data_GLab'!$J$3:$L$200,2,FALSE)</f>
        <v>4.99315</v>
      </c>
      <c r="F29" s="27">
        <f t="shared" si="10"/>
        <v>2.468901041263977E-2</v>
      </c>
      <c r="G29" s="26">
        <f>VLOOKUP($B29,'6b_Raw_data_GFabE'!$K$3:$M$200,2,FALSE)</f>
        <v>4.9622999999999999</v>
      </c>
      <c r="H29" s="56">
        <f t="shared" si="8"/>
        <v>0.16198748605759239</v>
      </c>
      <c r="I29" s="51">
        <f>IFERROR(VLOOKUP($L29,'6b_Raw_data_GFabM'!$K$3:$M$202,2,FALSE),0)</f>
        <v>12.31044</v>
      </c>
      <c r="J29" s="27">
        <f t="shared" si="3"/>
        <v>0</v>
      </c>
      <c r="K29" s="26"/>
      <c r="L29" s="26" t="s">
        <v>37</v>
      </c>
    </row>
    <row r="30" spans="1:12" x14ac:dyDescent="0.35">
      <c r="A30" s="1"/>
      <c r="B30" s="26" t="s">
        <v>131</v>
      </c>
      <c r="C30" s="26" t="s">
        <v>3</v>
      </c>
      <c r="D30" s="27">
        <f t="shared" si="5"/>
        <v>2.9661597711312541E-2</v>
      </c>
      <c r="E30" s="26">
        <f>VLOOKUP($B30,'6b_Raw_data_GLab'!$J$3:$L$200,2,FALSE)</f>
        <v>14.52567</v>
      </c>
      <c r="F30" s="27">
        <f t="shared" si="10"/>
        <v>5.8914457701007991E-2</v>
      </c>
      <c r="G30" s="26">
        <f>VLOOKUP($B30,'6b_Raw_data_GFabE'!$K$3:$M$200,2,FALSE)</f>
        <v>11.84135</v>
      </c>
      <c r="H30" s="56">
        <f t="shared" si="8"/>
        <v>6.5371917696186332E-2</v>
      </c>
      <c r="I30" s="51">
        <f>IFERROR(VLOOKUP($L30,'6b_Raw_data_GFabM'!$K$3:$M$202,2,FALSE),0)</f>
        <v>4.9680200000000001</v>
      </c>
      <c r="J30" s="27">
        <f t="shared" si="3"/>
        <v>0</v>
      </c>
      <c r="K30" s="26"/>
      <c r="L30" s="26" t="s">
        <v>61</v>
      </c>
    </row>
    <row r="31" spans="1:12" x14ac:dyDescent="0.35">
      <c r="B31" s="26" t="s">
        <v>110</v>
      </c>
      <c r="C31" s="26" t="s">
        <v>3</v>
      </c>
      <c r="D31" s="27" t="e">
        <f t="shared" si="5"/>
        <v>#N/A</v>
      </c>
      <c r="E31" s="26" t="e">
        <f>VLOOKUP($B31,'6b_Raw_data_GLab'!$J$3:$L$200,2,FALSE)</f>
        <v>#N/A</v>
      </c>
      <c r="F31" s="27">
        <f t="shared" si="10"/>
        <v>1.9069291523962167E-2</v>
      </c>
      <c r="G31" s="26">
        <f>VLOOKUP($B31,'6b_Raw_data_GFabE'!$K$3:$M$200,2,FALSE)</f>
        <v>3.8327800000000001</v>
      </c>
      <c r="H31" s="56">
        <f t="shared" si="8"/>
        <v>5.0433810392790095E-2</v>
      </c>
      <c r="I31" s="51">
        <f>IFERROR(VLOOKUP($L31,'6b_Raw_data_GFabM'!$K$3:$M$202,2,FALSE),0)</f>
        <v>3.8327800000000001</v>
      </c>
      <c r="J31" s="27">
        <f t="shared" si="3"/>
        <v>0</v>
      </c>
      <c r="K31" s="26"/>
      <c r="L31" s="26" t="s">
        <v>110</v>
      </c>
    </row>
    <row r="32" spans="1:12" x14ac:dyDescent="0.35">
      <c r="B32" s="26" t="s">
        <v>144</v>
      </c>
      <c r="C32" s="26" t="s">
        <v>3</v>
      </c>
      <c r="D32" s="27" t="e">
        <f t="shared" si="5"/>
        <v>#N/A</v>
      </c>
      <c r="E32" s="26" t="e">
        <f>VLOOKUP($B32,'6b_Raw_data_GLab'!$J$3:$L$200,2,FALSE)</f>
        <v>#N/A</v>
      </c>
      <c r="F32" s="27">
        <f t="shared" si="10"/>
        <v>5.3824958234710137E-8</v>
      </c>
      <c r="G32" s="26">
        <f>VLOOKUP($B32,'6b_Raw_data_GFabE'!$K$3:$M$200,2,FALSE)</f>
        <v>1.08184E-5</v>
      </c>
      <c r="H32" s="56">
        <f t="shared" si="8"/>
        <v>0</v>
      </c>
      <c r="I32" s="51">
        <f>IFERROR(VLOOKUP($L32,'6b_Raw_data_GFabM'!$K$3:$M$202,2,FALSE),0)</f>
        <v>0</v>
      </c>
      <c r="J32" s="27">
        <f t="shared" si="3"/>
        <v>0</v>
      </c>
      <c r="K32" s="26"/>
      <c r="L32" s="26" t="s">
        <v>113</v>
      </c>
    </row>
    <row r="33" spans="1:11" x14ac:dyDescent="0.35">
      <c r="A33" t="s">
        <v>211</v>
      </c>
      <c r="B33" s="17" t="s">
        <v>176</v>
      </c>
      <c r="D33" s="1">
        <f t="shared" ref="D33:K33" si="11">SUM(D5:D12)</f>
        <v>0.12643248355342823</v>
      </c>
      <c r="E33">
        <f t="shared" si="11"/>
        <v>61.915630818399997</v>
      </c>
      <c r="F33" s="1">
        <f>SUM(F5:F12)</f>
        <v>0.30804979458062787</v>
      </c>
      <c r="G33">
        <f>SUM(G5:G12)</f>
        <v>61.915630818399997</v>
      </c>
      <c r="H33" s="58">
        <f t="shared" si="11"/>
        <v>0.8147196512831878</v>
      </c>
      <c r="I33" s="59">
        <f t="shared" si="11"/>
        <v>61.915630818399997</v>
      </c>
      <c r="J33" s="1">
        <f>SUM(J5:J12)</f>
        <v>0.84607174486893899</v>
      </c>
      <c r="K33" s="3">
        <f t="shared" si="11"/>
        <v>61.915630818399997</v>
      </c>
    </row>
    <row r="34" spans="1:11" x14ac:dyDescent="0.35">
      <c r="B34" s="22" t="s">
        <v>177</v>
      </c>
      <c r="D34" s="1">
        <f t="shared" ref="D34:K34" si="12">SUM(D13:D26)</f>
        <v>0.87356747727750728</v>
      </c>
      <c r="E34">
        <f t="shared" si="12"/>
        <v>427.79734999999994</v>
      </c>
      <c r="F34" s="1">
        <f t="shared" si="12"/>
        <v>0.69195020541937191</v>
      </c>
      <c r="G34">
        <f t="shared" si="12"/>
        <v>139.07665000000006</v>
      </c>
      <c r="H34" s="58">
        <f t="shared" si="12"/>
        <v>0.1852803487168124</v>
      </c>
      <c r="I34" s="59">
        <f>SUM(I13:I26)</f>
        <v>14.08061</v>
      </c>
      <c r="J34" s="1">
        <f>SUM(J13:J26)</f>
        <v>0.15392825513106045</v>
      </c>
      <c r="K34" s="3">
        <f t="shared" si="12"/>
        <v>11.264488</v>
      </c>
    </row>
    <row r="35" spans="1:11" x14ac:dyDescent="0.35">
      <c r="B35" s="26" t="s">
        <v>178</v>
      </c>
      <c r="D35" s="1">
        <f t="shared" ref="D35:K35" si="13">D34+D33</f>
        <v>0.99999996083093556</v>
      </c>
      <c r="E35">
        <f t="shared" si="13"/>
        <v>489.71298081839996</v>
      </c>
      <c r="F35" s="1">
        <f t="shared" si="13"/>
        <v>0.99999999999999978</v>
      </c>
      <c r="G35">
        <f t="shared" si="13"/>
        <v>200.99228081840005</v>
      </c>
      <c r="H35" s="58">
        <f t="shared" si="13"/>
        <v>1.0000000000000002</v>
      </c>
      <c r="I35" s="59">
        <f t="shared" si="13"/>
        <v>75.996240818399997</v>
      </c>
      <c r="J35" s="1">
        <f>J34+J33</f>
        <v>0.99999999999999944</v>
      </c>
      <c r="K35" s="3">
        <f t="shared" si="13"/>
        <v>73.18011881839999</v>
      </c>
    </row>
    <row r="37" spans="1:11" x14ac:dyDescent="0.35">
      <c r="A37" t="s">
        <v>211</v>
      </c>
      <c r="B37" s="17" t="s">
        <v>176</v>
      </c>
      <c r="D37" s="1">
        <f>E37/E$39</f>
        <v>0.12643248850567051</v>
      </c>
      <c r="E37" s="3">
        <f>$B$41*E33</f>
        <v>61.915630818399997</v>
      </c>
      <c r="F37" s="1">
        <f>G37/G$39</f>
        <v>0.30804979458062781</v>
      </c>
      <c r="G37" s="3">
        <f>$B$41*G33</f>
        <v>61.915630818399997</v>
      </c>
      <c r="H37" s="60">
        <f>I37/I$39</f>
        <v>0.81471965128318768</v>
      </c>
      <c r="I37" s="59">
        <f>$B$41*I33</f>
        <v>61.915630818399997</v>
      </c>
      <c r="J37" s="30">
        <f>K37/K$39</f>
        <v>0.84607174486893955</v>
      </c>
      <c r="K37" s="3">
        <f>$B$41*K33</f>
        <v>61.915630818399997</v>
      </c>
    </row>
    <row r="38" spans="1:11" x14ac:dyDescent="0.35">
      <c r="B38" s="22" t="s">
        <v>177</v>
      </c>
      <c r="D38" s="1">
        <f>E38/E$39</f>
        <v>0.87356751149432943</v>
      </c>
      <c r="E38" s="3">
        <f>$B$41*E34</f>
        <v>427.79734999999994</v>
      </c>
      <c r="F38" s="1">
        <f>G38/G$39</f>
        <v>0.69195020541937224</v>
      </c>
      <c r="G38" s="3">
        <f>$B$41*G34</f>
        <v>139.07665000000006</v>
      </c>
      <c r="H38" s="60">
        <f>I38/I$39</f>
        <v>0.18528034871681234</v>
      </c>
      <c r="I38" s="59">
        <f>$B$41*I34</f>
        <v>14.08061</v>
      </c>
      <c r="J38" s="30">
        <f>K38/K$39</f>
        <v>0.15392825513106057</v>
      </c>
      <c r="K38" s="3">
        <f>$B$41*K34</f>
        <v>11.264488</v>
      </c>
    </row>
    <row r="39" spans="1:11" x14ac:dyDescent="0.35">
      <c r="B39" s="26" t="s">
        <v>178</v>
      </c>
      <c r="D39" s="1">
        <f>SUM(D37:D38)</f>
        <v>1</v>
      </c>
      <c r="E39" s="3">
        <f>E38+E37</f>
        <v>489.71298081839996</v>
      </c>
      <c r="F39" s="1">
        <f>SUM(F37:F38)</f>
        <v>1</v>
      </c>
      <c r="G39" s="3">
        <f>G38+G37</f>
        <v>200.99228081840005</v>
      </c>
      <c r="H39" s="60">
        <f>SUM(H37:H38)</f>
        <v>1</v>
      </c>
      <c r="I39" s="59">
        <f>I38+I37</f>
        <v>75.996240818399997</v>
      </c>
      <c r="J39" s="30">
        <f>SUM(J37:J38)</f>
        <v>1</v>
      </c>
      <c r="K39" s="3">
        <f>K38+K37</f>
        <v>73.18011881839999</v>
      </c>
    </row>
    <row r="40" spans="1:11" x14ac:dyDescent="0.35">
      <c r="A40" s="3"/>
    </row>
    <row r="41" spans="1:11" x14ac:dyDescent="0.35">
      <c r="A41" t="s">
        <v>212</v>
      </c>
      <c r="B41">
        <v>1</v>
      </c>
      <c r="C41">
        <v>1</v>
      </c>
      <c r="D41">
        <v>1</v>
      </c>
    </row>
    <row r="43" spans="1:11" x14ac:dyDescent="0.35">
      <c r="B43" t="s">
        <v>184</v>
      </c>
      <c r="E43" t="s">
        <v>176</v>
      </c>
      <c r="F43" t="s">
        <v>179</v>
      </c>
      <c r="G43" t="s">
        <v>180</v>
      </c>
      <c r="H43" s="50" t="s">
        <v>185</v>
      </c>
    </row>
    <row r="44" spans="1:11" x14ac:dyDescent="0.35">
      <c r="B44" t="s">
        <v>211</v>
      </c>
      <c r="E44" t="s">
        <v>188</v>
      </c>
      <c r="F44" t="s">
        <v>187</v>
      </c>
      <c r="G44" t="s">
        <v>272</v>
      </c>
    </row>
    <row r="45" spans="1:11" x14ac:dyDescent="0.35">
      <c r="A45" t="str">
        <f>D2</f>
        <v>GLab</v>
      </c>
      <c r="B45">
        <f>E39</f>
        <v>489.71298081839996</v>
      </c>
      <c r="C45" s="32">
        <f>B45/B45</f>
        <v>1</v>
      </c>
      <c r="D45" s="32"/>
      <c r="E45">
        <f>E37</f>
        <v>61.915630818399997</v>
      </c>
      <c r="F45">
        <f>E38</f>
        <v>427.79734999999994</v>
      </c>
      <c r="G45">
        <f>B45-E45-F45</f>
        <v>0</v>
      </c>
    </row>
    <row r="46" spans="1:11" x14ac:dyDescent="0.35">
      <c r="A46" t="str">
        <f>F2</f>
        <v>GFabE</v>
      </c>
      <c r="B46">
        <f>G39</f>
        <v>200.99228081840005</v>
      </c>
      <c r="C46" s="32"/>
      <c r="D46" s="32"/>
      <c r="E46">
        <f>G37</f>
        <v>61.915630818399997</v>
      </c>
      <c r="F46">
        <f>G38</f>
        <v>139.07665000000006</v>
      </c>
      <c r="G46">
        <f>B45-B46</f>
        <v>288.72069999999991</v>
      </c>
      <c r="H46" s="58">
        <f>-1*G46/B45</f>
        <v>-0.5895712617572334</v>
      </c>
      <c r="I46" s="50" t="s">
        <v>186</v>
      </c>
    </row>
    <row r="47" spans="1:11" x14ac:dyDescent="0.35">
      <c r="A47" t="str">
        <f>H2</f>
        <v>GFabM2050 (without industrial learning)</v>
      </c>
      <c r="B47">
        <f>I39</f>
        <v>75.996240818399997</v>
      </c>
      <c r="C47" s="32"/>
      <c r="D47" s="32"/>
      <c r="E47">
        <f>E37</f>
        <v>61.915630818399997</v>
      </c>
      <c r="F47">
        <f>I38</f>
        <v>14.08061</v>
      </c>
      <c r="G47">
        <f>B46-B47</f>
        <v>124.99604000000005</v>
      </c>
      <c r="H47" s="58">
        <f>-1*G47/B46</f>
        <v>-0.62189472894700915</v>
      </c>
      <c r="I47" s="50" t="s">
        <v>181</v>
      </c>
    </row>
    <row r="48" spans="1:11" x14ac:dyDescent="0.35">
      <c r="A48" t="s">
        <v>304</v>
      </c>
      <c r="B48">
        <f>K39</f>
        <v>73.18011881839999</v>
      </c>
      <c r="C48" s="32">
        <f>(B48-$B$45)/$B$45</f>
        <v>-0.85056528684189125</v>
      </c>
      <c r="D48" s="32"/>
      <c r="E48">
        <f>E45</f>
        <v>61.915630818399997</v>
      </c>
      <c r="F48">
        <f>K38</f>
        <v>11.264488</v>
      </c>
      <c r="G48">
        <f>B47-B48</f>
        <v>2.8161220000000071</v>
      </c>
      <c r="H48" s="58">
        <f>-1*G48/B47</f>
        <v>-3.7056069743362563E-2</v>
      </c>
      <c r="I48" s="50" t="s">
        <v>182</v>
      </c>
    </row>
    <row r="49" spans="1:13" x14ac:dyDescent="0.35">
      <c r="A49" t="s">
        <v>183</v>
      </c>
      <c r="B49">
        <v>74.968320818400002</v>
      </c>
      <c r="C49" s="32"/>
      <c r="D49" s="32"/>
      <c r="E49">
        <v>61.915630818399997</v>
      </c>
      <c r="F49">
        <v>13.052690000000002</v>
      </c>
      <c r="G49">
        <f>B45-B49</f>
        <v>414.74465999999995</v>
      </c>
      <c r="H49" s="58">
        <f>-1*G49/B45</f>
        <v>-0.84691375610849806</v>
      </c>
      <c r="I49" s="50" t="s">
        <v>285</v>
      </c>
    </row>
    <row r="51" spans="1:13" x14ac:dyDescent="0.35">
      <c r="A51" t="s">
        <v>291</v>
      </c>
      <c r="D51" s="1">
        <f>D52+D53</f>
        <v>0.99999996083093556</v>
      </c>
      <c r="F51" s="1">
        <f>F52+F53</f>
        <v>1.0000001035781181</v>
      </c>
      <c r="H51" s="58">
        <f>H52+H53</f>
        <v>1.0000000107689537</v>
      </c>
      <c r="J51" s="1">
        <f>J52+J53</f>
        <v>0.99999999999999944</v>
      </c>
      <c r="L51" s="1"/>
    </row>
    <row r="52" spans="1:13" x14ac:dyDescent="0.35">
      <c r="A52" s="43" t="s">
        <v>292</v>
      </c>
      <c r="B52" s="44"/>
      <c r="C52" s="44"/>
      <c r="D52" s="1">
        <f>E52/E$3</f>
        <v>0.87356747727750739</v>
      </c>
      <c r="E52" s="44">
        <f>SUM(E59:E62)</f>
        <v>427.79734999999999</v>
      </c>
      <c r="F52" s="1">
        <f>G52/G$3</f>
        <v>0.69195027709027213</v>
      </c>
      <c r="G52" s="44">
        <f>SUM(G59:G62)</f>
        <v>139.07665</v>
      </c>
      <c r="H52" s="58">
        <f>I52/I$3</f>
        <v>0.18528035071208787</v>
      </c>
      <c r="I52" s="50">
        <f>SUM(I59:I62)</f>
        <v>14.08061</v>
      </c>
      <c r="J52" s="1">
        <f t="shared" ref="J52:J62" si="14">K52/K$4</f>
        <v>0.15392825513106048</v>
      </c>
      <c r="K52" s="44">
        <f>SUM(K59:K62)</f>
        <v>11.264488</v>
      </c>
      <c r="L52" s="1"/>
      <c r="M52" s="44"/>
    </row>
    <row r="53" spans="1:13" x14ac:dyDescent="0.35">
      <c r="A53" s="45" t="s">
        <v>293</v>
      </c>
      <c r="C53" s="32"/>
      <c r="D53" s="1">
        <f>E53/E$3</f>
        <v>0.12643248355342823</v>
      </c>
      <c r="E53">
        <f>SUM(E54:E58)</f>
        <v>61.915630818399997</v>
      </c>
      <c r="F53" s="1">
        <f>G53/G$3</f>
        <v>0.30804982648784585</v>
      </c>
      <c r="G53">
        <f>SUM(G54:G58)</f>
        <v>61.915630818399997</v>
      </c>
      <c r="H53" s="58">
        <f>I53/I$3</f>
        <v>0.81471966005686591</v>
      </c>
      <c r="I53" s="50">
        <f>SUM(I54:I58)</f>
        <v>61.915630818399997</v>
      </c>
      <c r="J53" s="1">
        <f t="shared" si="14"/>
        <v>0.84607174486893899</v>
      </c>
      <c r="K53">
        <f>SUM(K54:K58)</f>
        <v>61.915630818399997</v>
      </c>
      <c r="L53" s="1"/>
    </row>
    <row r="54" spans="1:13" s="46" customFormat="1" x14ac:dyDescent="0.35">
      <c r="A54" s="46" t="s">
        <v>294</v>
      </c>
      <c r="C54" s="46" t="s">
        <v>294</v>
      </c>
      <c r="D54" s="62">
        <f>E54/$E$3</f>
        <v>1.1564162720613908E-2</v>
      </c>
      <c r="E54" s="46">
        <f>E6+E9+E10+E12</f>
        <v>5.6631208183999995</v>
      </c>
      <c r="F54" s="62">
        <f t="shared" ref="F54:F62" si="15">G54/G$3</f>
        <v>2.8175815418961903E-2</v>
      </c>
      <c r="G54" s="46">
        <f>G6+G9+G10+G12</f>
        <v>5.6631208183999995</v>
      </c>
      <c r="H54" s="58">
        <f t="shared" ref="H54:H62" si="16">I54/I$3</f>
        <v>7.4518434312013326E-2</v>
      </c>
      <c r="I54" s="50">
        <f>I6+I9+I10+I12</f>
        <v>5.6631208183999995</v>
      </c>
      <c r="J54" s="62">
        <f t="shared" si="14"/>
        <v>7.7386056620833116E-2</v>
      </c>
      <c r="K54" s="46">
        <f>K6+K9+K10+K12</f>
        <v>5.6631208183999995</v>
      </c>
      <c r="L54" s="62"/>
    </row>
    <row r="55" spans="1:13" s="46" customFormat="1" x14ac:dyDescent="0.35">
      <c r="A55" s="46" t="s">
        <v>295</v>
      </c>
      <c r="C55" s="46" t="s">
        <v>295</v>
      </c>
      <c r="D55" s="62">
        <f>E55/$E$3</f>
        <v>8.4675268984078428E-2</v>
      </c>
      <c r="E55" s="46">
        <f>E7</f>
        <v>41.46658</v>
      </c>
      <c r="F55" s="62">
        <f t="shared" si="15"/>
        <v>0.20630933748394095</v>
      </c>
      <c r="G55" s="46">
        <f>G7</f>
        <v>41.46658</v>
      </c>
      <c r="H55" s="58">
        <f t="shared" si="16"/>
        <v>0.54563988955243048</v>
      </c>
      <c r="I55" s="50">
        <f>I7</f>
        <v>41.46658</v>
      </c>
      <c r="J55" s="62">
        <f t="shared" si="14"/>
        <v>0.56663723248251763</v>
      </c>
      <c r="K55" s="46">
        <f>K7</f>
        <v>41.46658</v>
      </c>
      <c r="L55" s="62"/>
    </row>
    <row r="56" spans="1:13" s="46" customFormat="1" ht="16.5" x14ac:dyDescent="0.45">
      <c r="A56" s="46" t="s">
        <v>296</v>
      </c>
      <c r="C56" s="46" t="s">
        <v>296</v>
      </c>
      <c r="D56" s="62">
        <f>E56/$E$3</f>
        <v>1.223933201691603E-2</v>
      </c>
      <c r="E56" s="46">
        <f>E5</f>
        <v>5.99376</v>
      </c>
      <c r="F56" s="62">
        <f t="shared" si="15"/>
        <v>2.9820849817798957E-2</v>
      </c>
      <c r="G56" s="46">
        <f>G5</f>
        <v>5.99376</v>
      </c>
      <c r="H56" s="58">
        <f t="shared" si="16"/>
        <v>7.8869165106063135E-2</v>
      </c>
      <c r="I56" s="50">
        <f>I5</f>
        <v>5.99376</v>
      </c>
      <c r="J56" s="62">
        <f t="shared" si="14"/>
        <v>8.1904212466145376E-2</v>
      </c>
      <c r="K56" s="46">
        <f>K5</f>
        <v>5.99376</v>
      </c>
      <c r="L56" s="62"/>
    </row>
    <row r="57" spans="1:13" s="46" customFormat="1" x14ac:dyDescent="0.35">
      <c r="A57" s="46" t="s">
        <v>297</v>
      </c>
      <c r="C57" s="46" t="s">
        <v>297</v>
      </c>
      <c r="D57" s="62">
        <f>E57/$E$3</f>
        <v>1.0127135689679465E-2</v>
      </c>
      <c r="E57" s="46">
        <f>E8</f>
        <v>4.95939</v>
      </c>
      <c r="F57" s="62">
        <f t="shared" si="15"/>
        <v>2.4674532243181904E-2</v>
      </c>
      <c r="G57" s="46">
        <f>G8</f>
        <v>4.95939</v>
      </c>
      <c r="H57" s="58">
        <f>I57/I$3</f>
        <v>6.5258360150449543E-2</v>
      </c>
      <c r="I57" s="50">
        <f>I8</f>
        <v>4.95939</v>
      </c>
      <c r="J57" s="62">
        <f t="shared" si="14"/>
        <v>6.7769635798309691E-2</v>
      </c>
      <c r="K57" s="46">
        <f>K8</f>
        <v>4.95939</v>
      </c>
      <c r="L57" s="62"/>
    </row>
    <row r="58" spans="1:13" s="46" customFormat="1" x14ac:dyDescent="0.35">
      <c r="A58" s="46" t="s">
        <v>302</v>
      </c>
      <c r="C58" s="46" t="s">
        <v>302</v>
      </c>
      <c r="D58" s="62">
        <f>E58/E$3</f>
        <v>7.826584142140396E-3</v>
      </c>
      <c r="E58" s="46">
        <f>E11</f>
        <v>3.8327800000000001</v>
      </c>
      <c r="F58" s="62">
        <f>G58/G$3</f>
        <v>1.9069291523962167E-2</v>
      </c>
      <c r="G58" s="46">
        <f>G11</f>
        <v>3.8327800000000001</v>
      </c>
      <c r="H58" s="58">
        <f>I58/I$3</f>
        <v>5.0433810935909464E-2</v>
      </c>
      <c r="I58" s="50">
        <f>I11</f>
        <v>3.8327800000000001</v>
      </c>
      <c r="J58" s="62">
        <f t="shared" si="14"/>
        <v>5.2374607501133291E-2</v>
      </c>
      <c r="K58" s="46">
        <f>K11</f>
        <v>3.8327800000000001</v>
      </c>
      <c r="L58" s="62"/>
    </row>
    <row r="59" spans="1:13" s="47" customFormat="1" x14ac:dyDescent="0.35">
      <c r="A59" s="47" t="s">
        <v>298</v>
      </c>
      <c r="C59" s="47" t="s">
        <v>298</v>
      </c>
      <c r="D59" s="61">
        <f>E59/$E$3</f>
        <v>5.174318427323759E-2</v>
      </c>
      <c r="E59" s="47">
        <f>E14+E18+E19+E20+E21+E23+E24+E25+E26</f>
        <v>25.339310000000001</v>
      </c>
      <c r="F59" s="61">
        <f t="shared" si="15"/>
        <v>1.1184211770144781E-2</v>
      </c>
      <c r="G59" s="47">
        <f>G14+G18+G19+G20+G21+G23+G24+G25+G26</f>
        <v>2.2479399999999998</v>
      </c>
      <c r="H59" s="58">
        <f t="shared" si="16"/>
        <v>1.4320840083667295E-2</v>
      </c>
      <c r="I59" s="50">
        <f>I14+I18+I19+I20+I21+I23+I24+I25+I26</f>
        <v>1.0883299999999998</v>
      </c>
      <c r="J59" s="61">
        <f t="shared" si="14"/>
        <v>1.1897548324027656E-2</v>
      </c>
      <c r="K59" s="47">
        <f>K14+K18+K19+K20+K21+K23+K24+K25+K26</f>
        <v>0.8706640000000001</v>
      </c>
      <c r="L59" s="61"/>
    </row>
    <row r="60" spans="1:13" s="47" customFormat="1" x14ac:dyDescent="0.35">
      <c r="A60" s="47" t="s">
        <v>299</v>
      </c>
      <c r="C60" s="47" t="s">
        <v>299</v>
      </c>
      <c r="D60" s="61">
        <f>E60/$E$3</f>
        <v>0.54696358887756713</v>
      </c>
      <c r="E60" s="47">
        <f>E15+E16</f>
        <v>267.85518000000002</v>
      </c>
      <c r="F60" s="61">
        <f t="shared" si="15"/>
        <v>0.44173327868446272</v>
      </c>
      <c r="G60" s="47">
        <f>G15+G16</f>
        <v>88.784969999999987</v>
      </c>
      <c r="H60" s="58">
        <f t="shared" si="16"/>
        <v>8.0529510407356994E-2</v>
      </c>
      <c r="I60" s="50">
        <f>I15+I16</f>
        <v>6.1199399999999997</v>
      </c>
      <c r="J60" s="61">
        <f t="shared" si="14"/>
        <v>6.6902761010125419E-2</v>
      </c>
      <c r="K60" s="47">
        <f>K15+K16</f>
        <v>4.8959519999999994</v>
      </c>
      <c r="L60" s="61"/>
    </row>
    <row r="61" spans="1:13" s="47" customFormat="1" x14ac:dyDescent="0.35">
      <c r="A61" s="47" t="s">
        <v>300</v>
      </c>
      <c r="C61" s="47" t="s">
        <v>300</v>
      </c>
      <c r="D61" s="61">
        <f>E61/$E$3</f>
        <v>0.26520839757163883</v>
      </c>
      <c r="E61" s="47">
        <f>E13+E17</f>
        <v>129.87599999999998</v>
      </c>
      <c r="F61" s="61">
        <f t="shared" si="15"/>
        <v>0.21418496413742502</v>
      </c>
      <c r="G61" s="47">
        <f>G13+G17</f>
        <v>43.049520000000001</v>
      </c>
      <c r="H61" s="58">
        <f t="shared" si="16"/>
        <v>0</v>
      </c>
      <c r="I61" s="50">
        <f>I13+I17</f>
        <v>0</v>
      </c>
      <c r="J61" s="61">
        <f t="shared" si="14"/>
        <v>0</v>
      </c>
      <c r="K61" s="47">
        <f>K13+K17</f>
        <v>0</v>
      </c>
      <c r="L61" s="61"/>
    </row>
    <row r="62" spans="1:13" s="47" customFormat="1" x14ac:dyDescent="0.35">
      <c r="A62" s="47" t="s">
        <v>301</v>
      </c>
      <c r="C62" s="47" t="s">
        <v>301</v>
      </c>
      <c r="D62" s="61">
        <f>E62/$E$3</f>
        <v>9.6523065550638849E-3</v>
      </c>
      <c r="E62" s="47">
        <f>E22</f>
        <v>4.7268600000000003</v>
      </c>
      <c r="F62" s="61">
        <f t="shared" si="15"/>
        <v>2.4847822498239486E-2</v>
      </c>
      <c r="G62" s="47">
        <f>G22</f>
        <v>4.9942200000000003</v>
      </c>
      <c r="H62" s="58">
        <f t="shared" si="16"/>
        <v>9.0430000221063567E-2</v>
      </c>
      <c r="I62" s="50">
        <f>I22</f>
        <v>6.8723400000000003</v>
      </c>
      <c r="J62" s="61">
        <f t="shared" si="14"/>
        <v>7.5127945796907389E-2</v>
      </c>
      <c r="K62" s="47">
        <f>K22</f>
        <v>5.4978720000000001</v>
      </c>
      <c r="L62" s="61"/>
    </row>
  </sheetData>
  <mergeCells count="4"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"/>
  <sheetViews>
    <sheetView workbookViewId="0">
      <selection activeCell="F17" sqref="F17"/>
    </sheetView>
  </sheetViews>
  <sheetFormatPr baseColWidth="10" defaultColWidth="10.90625" defaultRowHeight="14.5" x14ac:dyDescent="0.3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L235"/>
  <sheetViews>
    <sheetView workbookViewId="0">
      <selection activeCell="J17" sqref="J17"/>
    </sheetView>
  </sheetViews>
  <sheetFormatPr baseColWidth="10" defaultColWidth="10.90625" defaultRowHeight="14.5" x14ac:dyDescent="0.35"/>
  <cols>
    <col min="10" max="10" width="83.54296875" customWidth="1"/>
  </cols>
  <sheetData>
    <row r="1" spans="1:12" x14ac:dyDescent="0.35">
      <c r="A1" s="3" t="s">
        <v>205</v>
      </c>
    </row>
    <row r="2" spans="1:12" ht="14.4" x14ac:dyDescent="0.3">
      <c r="A2" t="s">
        <v>200</v>
      </c>
      <c r="J2" t="s">
        <v>0</v>
      </c>
      <c r="K2" t="s">
        <v>1</v>
      </c>
      <c r="L2" t="s">
        <v>2</v>
      </c>
    </row>
    <row r="3" spans="1:12" ht="14.4" x14ac:dyDescent="0.3">
      <c r="A3" s="1">
        <v>1</v>
      </c>
      <c r="J3" t="s">
        <v>117</v>
      </c>
      <c r="K3">
        <v>489.71300000000002</v>
      </c>
      <c r="L3" t="s">
        <v>3</v>
      </c>
    </row>
    <row r="4" spans="1:12" ht="14.4" x14ac:dyDescent="0.3">
      <c r="B4" s="1">
        <v>0.82779999999999998</v>
      </c>
      <c r="J4" t="s">
        <v>118</v>
      </c>
      <c r="K4">
        <v>405.36838</v>
      </c>
      <c r="L4" t="s">
        <v>3</v>
      </c>
    </row>
    <row r="5" spans="1:12" ht="14.4" x14ac:dyDescent="0.3">
      <c r="C5" s="1">
        <v>0.31709999999999999</v>
      </c>
      <c r="J5" t="s">
        <v>119</v>
      </c>
      <c r="K5">
        <v>155.31099</v>
      </c>
      <c r="L5" t="s">
        <v>3</v>
      </c>
    </row>
    <row r="6" spans="1:12" ht="14.4" x14ac:dyDescent="0.3">
      <c r="D6" s="1">
        <v>0.31709999999999999</v>
      </c>
      <c r="J6" t="s">
        <v>120</v>
      </c>
      <c r="K6">
        <v>155.31099</v>
      </c>
      <c r="L6" t="s">
        <v>3</v>
      </c>
    </row>
    <row r="7" spans="1:12" ht="14.4" x14ac:dyDescent="0.3">
      <c r="E7" s="1">
        <v>0.31709999999999999</v>
      </c>
      <c r="J7" t="s">
        <v>7</v>
      </c>
      <c r="K7">
        <v>155.31099</v>
      </c>
      <c r="L7" t="s">
        <v>3</v>
      </c>
    </row>
    <row r="8" spans="1:12" ht="14.4" x14ac:dyDescent="0.3">
      <c r="C8" s="1">
        <v>0.27929999999999999</v>
      </c>
      <c r="J8" t="s">
        <v>121</v>
      </c>
      <c r="K8">
        <v>136.77010999999999</v>
      </c>
      <c r="L8" t="s">
        <v>3</v>
      </c>
    </row>
    <row r="9" spans="1:12" ht="14.4" x14ac:dyDescent="0.3">
      <c r="D9" s="1">
        <v>0.26429999999999998</v>
      </c>
      <c r="J9" t="s">
        <v>122</v>
      </c>
      <c r="K9">
        <v>129.42581999999999</v>
      </c>
      <c r="L9" t="s">
        <v>3</v>
      </c>
    </row>
    <row r="10" spans="1:12" ht="14.4" x14ac:dyDescent="0.3">
      <c r="E10" s="1">
        <v>0.26429999999999998</v>
      </c>
      <c r="J10" t="s">
        <v>7</v>
      </c>
      <c r="K10">
        <v>129.42581999999999</v>
      </c>
      <c r="L10" t="s">
        <v>3</v>
      </c>
    </row>
    <row r="11" spans="1:12" ht="14.4" x14ac:dyDescent="0.3">
      <c r="D11" s="1">
        <v>1.2200000000000001E-2</v>
      </c>
      <c r="J11" t="s">
        <v>12</v>
      </c>
      <c r="K11">
        <v>5.99376</v>
      </c>
      <c r="L11" t="s">
        <v>3</v>
      </c>
    </row>
    <row r="12" spans="1:12" ht="14.4" x14ac:dyDescent="0.3">
      <c r="E12" s="1">
        <v>1.09E-2</v>
      </c>
      <c r="J12" t="s">
        <v>13</v>
      </c>
      <c r="K12">
        <v>5.3251900000000001</v>
      </c>
      <c r="L12" t="s">
        <v>3</v>
      </c>
    </row>
    <row r="13" spans="1:12" ht="14.4" x14ac:dyDescent="0.3">
      <c r="E13" s="1">
        <v>1.4E-3</v>
      </c>
      <c r="J13" t="s">
        <v>14</v>
      </c>
      <c r="K13">
        <v>0.66857</v>
      </c>
      <c r="L13" t="s">
        <v>3</v>
      </c>
    </row>
    <row r="14" spans="1:12" ht="14.4" x14ac:dyDescent="0.3">
      <c r="F14" s="1">
        <v>1.4E-3</v>
      </c>
      <c r="J14" t="s">
        <v>15</v>
      </c>
      <c r="K14">
        <v>0.66857</v>
      </c>
      <c r="L14" t="s">
        <v>3</v>
      </c>
    </row>
    <row r="15" spans="1:12" ht="14.4" x14ac:dyDescent="0.3">
      <c r="G15" s="1">
        <v>5.0000000000000001E-4</v>
      </c>
      <c r="J15" t="s">
        <v>16</v>
      </c>
      <c r="K15">
        <v>0.2319</v>
      </c>
      <c r="L15" t="s">
        <v>3</v>
      </c>
    </row>
    <row r="16" spans="1:12" ht="14.4" x14ac:dyDescent="0.3">
      <c r="G16" s="1">
        <v>5.0000000000000001E-4</v>
      </c>
      <c r="J16" t="s">
        <v>17</v>
      </c>
      <c r="K16">
        <v>0.22602</v>
      </c>
      <c r="L16" t="s">
        <v>3</v>
      </c>
    </row>
    <row r="17" spans="3:12" ht="14.4" x14ac:dyDescent="0.3">
      <c r="G17" s="1">
        <v>4.0000000000000002E-4</v>
      </c>
      <c r="J17" t="s">
        <v>18</v>
      </c>
      <c r="K17">
        <v>0.20155999999999999</v>
      </c>
      <c r="L17" t="s">
        <v>3</v>
      </c>
    </row>
    <row r="18" spans="3:12" ht="14.4" x14ac:dyDescent="0.3">
      <c r="G18" s="1">
        <v>0</v>
      </c>
      <c r="J18" t="s">
        <v>19</v>
      </c>
      <c r="K18">
        <v>9.0900000000000009E-3</v>
      </c>
      <c r="L18" t="s">
        <v>3</v>
      </c>
    </row>
    <row r="19" spans="3:12" ht="14.4" x14ac:dyDescent="0.3">
      <c r="G19" s="1">
        <v>0</v>
      </c>
      <c r="J19" t="s">
        <v>7</v>
      </c>
      <c r="K19" s="2">
        <v>1.13381E-7</v>
      </c>
      <c r="L19" t="s">
        <v>3</v>
      </c>
    </row>
    <row r="20" spans="3:12" s="3" customFormat="1" ht="14.4" x14ac:dyDescent="0.3">
      <c r="D20" s="36">
        <v>2.8E-3</v>
      </c>
      <c r="J20" s="3" t="s">
        <v>123</v>
      </c>
      <c r="K20" s="3">
        <v>1.35053</v>
      </c>
      <c r="L20" s="3" t="s">
        <v>3</v>
      </c>
    </row>
    <row r="21" spans="3:12" ht="14.4" x14ac:dyDescent="0.3">
      <c r="E21" s="1">
        <v>2.8E-3</v>
      </c>
      <c r="J21" t="s">
        <v>7</v>
      </c>
      <c r="K21">
        <v>1.35053</v>
      </c>
      <c r="L21" t="s">
        <v>3</v>
      </c>
    </row>
    <row r="22" spans="3:12" ht="14.4" x14ac:dyDescent="0.3">
      <c r="C22" s="1">
        <v>0.2298</v>
      </c>
      <c r="J22" t="s">
        <v>9</v>
      </c>
      <c r="K22">
        <v>112.54419</v>
      </c>
      <c r="L22" t="s">
        <v>3</v>
      </c>
    </row>
    <row r="23" spans="3:12" ht="14.4" x14ac:dyDescent="0.3">
      <c r="D23" s="1">
        <v>0.2298</v>
      </c>
      <c r="J23" t="s">
        <v>10</v>
      </c>
      <c r="K23">
        <v>112.54419</v>
      </c>
      <c r="L23" t="s">
        <v>3</v>
      </c>
    </row>
    <row r="24" spans="3:12" x14ac:dyDescent="0.35">
      <c r="E24" s="1">
        <v>0.2298</v>
      </c>
      <c r="J24" t="s">
        <v>7</v>
      </c>
      <c r="K24">
        <v>112.54419</v>
      </c>
      <c r="L24" t="s">
        <v>3</v>
      </c>
    </row>
    <row r="25" spans="3:12" x14ac:dyDescent="0.35">
      <c r="C25" s="1">
        <v>1.5E-3</v>
      </c>
      <c r="J25" t="s">
        <v>124</v>
      </c>
      <c r="K25">
        <v>0.74309000000000003</v>
      </c>
      <c r="L25" t="s">
        <v>3</v>
      </c>
    </row>
    <row r="26" spans="3:12" x14ac:dyDescent="0.35">
      <c r="D26" s="1">
        <v>8.9999999999999998E-4</v>
      </c>
      <c r="J26" t="s">
        <v>125</v>
      </c>
      <c r="K26">
        <v>0.45018000000000002</v>
      </c>
      <c r="L26" t="s">
        <v>3</v>
      </c>
    </row>
    <row r="27" spans="3:12" x14ac:dyDescent="0.35">
      <c r="E27" s="1">
        <v>8.9999999999999998E-4</v>
      </c>
      <c r="J27" t="s">
        <v>7</v>
      </c>
      <c r="K27">
        <v>0.45018000000000002</v>
      </c>
      <c r="L27" t="s">
        <v>3</v>
      </c>
    </row>
    <row r="28" spans="3:12" x14ac:dyDescent="0.35">
      <c r="D28" s="1">
        <v>5.0000000000000001E-4</v>
      </c>
      <c r="J28" t="s">
        <v>22</v>
      </c>
      <c r="K28">
        <v>0.24227000000000001</v>
      </c>
      <c r="L28" t="s">
        <v>3</v>
      </c>
    </row>
    <row r="29" spans="3:12" x14ac:dyDescent="0.35">
      <c r="E29" s="1">
        <v>5.0000000000000001E-4</v>
      </c>
      <c r="J29" t="s">
        <v>13</v>
      </c>
      <c r="K29">
        <v>0.23052</v>
      </c>
      <c r="L29" t="s">
        <v>3</v>
      </c>
    </row>
    <row r="30" spans="3:12" x14ac:dyDescent="0.35">
      <c r="F30" s="1">
        <v>5.0000000000000001E-4</v>
      </c>
      <c r="J30" t="s">
        <v>94</v>
      </c>
      <c r="K30">
        <v>0.23052</v>
      </c>
      <c r="L30" t="s">
        <v>3</v>
      </c>
    </row>
    <row r="31" spans="3:12" x14ac:dyDescent="0.35">
      <c r="E31" s="1">
        <v>0</v>
      </c>
      <c r="J31" t="s">
        <v>23</v>
      </c>
      <c r="K31">
        <v>1.174E-2</v>
      </c>
      <c r="L31" t="s">
        <v>3</v>
      </c>
    </row>
    <row r="32" spans="3:12" x14ac:dyDescent="0.35">
      <c r="F32" s="1">
        <v>0</v>
      </c>
      <c r="J32" t="s">
        <v>24</v>
      </c>
      <c r="K32">
        <v>5.9500000000000004E-3</v>
      </c>
      <c r="L32" t="s">
        <v>3</v>
      </c>
    </row>
    <row r="33" spans="6:12" x14ac:dyDescent="0.35">
      <c r="G33" s="1">
        <v>0</v>
      </c>
      <c r="J33" t="s">
        <v>25</v>
      </c>
      <c r="K33">
        <v>5.8300000000000001E-3</v>
      </c>
      <c r="L33" t="s">
        <v>3</v>
      </c>
    </row>
    <row r="34" spans="6:12" x14ac:dyDescent="0.35">
      <c r="H34" s="1">
        <v>0</v>
      </c>
      <c r="J34" t="s">
        <v>17</v>
      </c>
      <c r="K34">
        <v>2.1299999999999999E-3</v>
      </c>
      <c r="L34" t="s">
        <v>3</v>
      </c>
    </row>
    <row r="35" spans="6:12" x14ac:dyDescent="0.35">
      <c r="H35" s="1">
        <v>0</v>
      </c>
      <c r="J35" t="s">
        <v>18</v>
      </c>
      <c r="K35">
        <v>1.9E-3</v>
      </c>
      <c r="L35" t="s">
        <v>3</v>
      </c>
    </row>
    <row r="36" spans="6:12" x14ac:dyDescent="0.35">
      <c r="H36" s="1">
        <v>0</v>
      </c>
      <c r="J36" t="s">
        <v>26</v>
      </c>
      <c r="K36">
        <v>1.33E-3</v>
      </c>
      <c r="L36" t="s">
        <v>3</v>
      </c>
    </row>
    <row r="37" spans="6:12" x14ac:dyDescent="0.35">
      <c r="H37" s="1">
        <v>0</v>
      </c>
      <c r="J37" t="s">
        <v>7</v>
      </c>
      <c r="K37">
        <v>4.4999999999999999E-4</v>
      </c>
      <c r="L37" t="s">
        <v>3</v>
      </c>
    </row>
    <row r="38" spans="6:12" x14ac:dyDescent="0.35">
      <c r="H38" s="1">
        <v>0</v>
      </c>
      <c r="J38" t="s">
        <v>27</v>
      </c>
      <c r="K38" s="2">
        <v>2.22074E-5</v>
      </c>
      <c r="L38" t="s">
        <v>3</v>
      </c>
    </row>
    <row r="39" spans="6:12" x14ac:dyDescent="0.35">
      <c r="G39" s="1">
        <v>0</v>
      </c>
      <c r="J39" t="s">
        <v>28</v>
      </c>
      <c r="K39">
        <v>1E-4</v>
      </c>
      <c r="L39" t="s">
        <v>3</v>
      </c>
    </row>
    <row r="40" spans="6:12" x14ac:dyDescent="0.35">
      <c r="G40" s="1">
        <v>0</v>
      </c>
      <c r="J40" t="s">
        <v>29</v>
      </c>
      <c r="K40" s="2">
        <v>1.3475800000000001E-5</v>
      </c>
      <c r="L40" t="s">
        <v>3</v>
      </c>
    </row>
    <row r="41" spans="6:12" x14ac:dyDescent="0.35">
      <c r="H41" s="1">
        <v>0</v>
      </c>
      <c r="J41" t="s">
        <v>30</v>
      </c>
      <c r="K41" s="2">
        <v>1.3475800000000001E-5</v>
      </c>
      <c r="L41" t="s">
        <v>3</v>
      </c>
    </row>
    <row r="42" spans="6:12" x14ac:dyDescent="0.35">
      <c r="F42" s="1">
        <v>0</v>
      </c>
      <c r="J42" t="s">
        <v>31</v>
      </c>
      <c r="K42">
        <v>5.7600000000000004E-3</v>
      </c>
      <c r="L42" t="s">
        <v>3</v>
      </c>
    </row>
    <row r="43" spans="6:12" x14ac:dyDescent="0.35">
      <c r="G43" s="1">
        <v>0</v>
      </c>
      <c r="J43" t="s">
        <v>7</v>
      </c>
      <c r="K43">
        <v>1.6900000000000001E-3</v>
      </c>
      <c r="L43" t="s">
        <v>3</v>
      </c>
    </row>
    <row r="44" spans="6:12" x14ac:dyDescent="0.35">
      <c r="G44" s="1">
        <v>0</v>
      </c>
      <c r="J44" t="s">
        <v>32</v>
      </c>
      <c r="K44">
        <v>1.5299999999999999E-3</v>
      </c>
      <c r="L44" t="s">
        <v>3</v>
      </c>
    </row>
    <row r="45" spans="6:12" x14ac:dyDescent="0.35">
      <c r="G45" s="1">
        <v>0</v>
      </c>
      <c r="J45" t="s">
        <v>26</v>
      </c>
      <c r="K45">
        <v>1.5100000000000001E-3</v>
      </c>
      <c r="L45" t="s">
        <v>3</v>
      </c>
    </row>
    <row r="46" spans="6:12" x14ac:dyDescent="0.35">
      <c r="G46" s="1">
        <v>0</v>
      </c>
      <c r="J46" t="s">
        <v>33</v>
      </c>
      <c r="K46">
        <v>9.7999999999999997E-4</v>
      </c>
      <c r="L46" t="s">
        <v>3</v>
      </c>
    </row>
    <row r="47" spans="6:12" x14ac:dyDescent="0.35">
      <c r="G47" s="1">
        <v>0</v>
      </c>
      <c r="J47" t="s">
        <v>29</v>
      </c>
      <c r="K47" s="2">
        <v>2.6845399999999999E-5</v>
      </c>
      <c r="L47" t="s">
        <v>3</v>
      </c>
    </row>
    <row r="48" spans="6:12" x14ac:dyDescent="0.35">
      <c r="G48" s="1">
        <v>0</v>
      </c>
      <c r="J48" t="s">
        <v>34</v>
      </c>
      <c r="K48" s="2">
        <v>2.51355E-5</v>
      </c>
      <c r="L48" t="s">
        <v>3</v>
      </c>
    </row>
    <row r="49" spans="2:12" x14ac:dyDescent="0.35">
      <c r="F49" s="1">
        <v>0</v>
      </c>
      <c r="J49" t="s">
        <v>7</v>
      </c>
      <c r="K49" s="2">
        <v>3.8433599999999997E-5</v>
      </c>
      <c r="L49" t="s">
        <v>3</v>
      </c>
    </row>
    <row r="50" spans="2:12" x14ac:dyDescent="0.35">
      <c r="F50" s="1">
        <v>0</v>
      </c>
      <c r="J50" t="s">
        <v>35</v>
      </c>
      <c r="K50">
        <v>0</v>
      </c>
      <c r="L50" t="s">
        <v>3</v>
      </c>
    </row>
    <row r="51" spans="2:12" x14ac:dyDescent="0.35">
      <c r="D51" s="1">
        <v>1E-4</v>
      </c>
      <c r="J51" t="s">
        <v>126</v>
      </c>
      <c r="K51">
        <v>5.0639999999999998E-2</v>
      </c>
      <c r="L51" t="s">
        <v>3</v>
      </c>
    </row>
    <row r="52" spans="2:12" x14ac:dyDescent="0.35">
      <c r="E52" s="1">
        <v>1E-4</v>
      </c>
      <c r="J52" t="s">
        <v>7</v>
      </c>
      <c r="K52">
        <v>5.0639999999999998E-2</v>
      </c>
      <c r="L52" t="s">
        <v>3</v>
      </c>
    </row>
    <row r="53" spans="2:12" x14ac:dyDescent="0.35">
      <c r="B53" s="1">
        <v>0.1245</v>
      </c>
      <c r="J53" t="s">
        <v>127</v>
      </c>
      <c r="K53">
        <v>60.993000000000002</v>
      </c>
      <c r="L53" t="s">
        <v>3</v>
      </c>
    </row>
    <row r="54" spans="2:12" x14ac:dyDescent="0.35">
      <c r="C54" s="1">
        <v>0.1245</v>
      </c>
      <c r="J54" t="s">
        <v>128</v>
      </c>
      <c r="K54">
        <v>60.993000000000002</v>
      </c>
      <c r="L54" t="s">
        <v>3</v>
      </c>
    </row>
    <row r="55" spans="2:12" x14ac:dyDescent="0.35">
      <c r="D55" s="1">
        <v>8.4699999999999998E-2</v>
      </c>
      <c r="J55" t="s">
        <v>6</v>
      </c>
      <c r="K55">
        <v>41.46658</v>
      </c>
      <c r="L55" t="s">
        <v>3</v>
      </c>
    </row>
    <row r="56" spans="2:12" x14ac:dyDescent="0.35">
      <c r="D56" s="1">
        <v>2.1399999999999999E-2</v>
      </c>
      <c r="J56" t="s">
        <v>129</v>
      </c>
      <c r="K56">
        <v>10.50412</v>
      </c>
      <c r="L56" t="s">
        <v>3</v>
      </c>
    </row>
    <row r="57" spans="2:12" x14ac:dyDescent="0.35">
      <c r="E57" s="1">
        <v>2.1399999999999999E-2</v>
      </c>
      <c r="J57" t="s">
        <v>7</v>
      </c>
      <c r="K57">
        <v>10.50412</v>
      </c>
      <c r="L57" t="s">
        <v>3</v>
      </c>
    </row>
    <row r="58" spans="2:12" x14ac:dyDescent="0.35">
      <c r="D58" s="1">
        <v>1.84E-2</v>
      </c>
      <c r="J58" t="s">
        <v>130</v>
      </c>
      <c r="K58">
        <v>9.0222899999999999</v>
      </c>
      <c r="L58" t="s">
        <v>3</v>
      </c>
    </row>
    <row r="59" spans="2:12" x14ac:dyDescent="0.35">
      <c r="E59" s="1">
        <v>1.84E-2</v>
      </c>
      <c r="J59" t="s">
        <v>7</v>
      </c>
      <c r="K59">
        <v>9.0222899999999999</v>
      </c>
      <c r="L59" t="s">
        <v>3</v>
      </c>
    </row>
    <row r="60" spans="2:12" x14ac:dyDescent="0.35">
      <c r="B60" s="1">
        <v>2.9700000000000001E-2</v>
      </c>
      <c r="J60" t="s">
        <v>131</v>
      </c>
      <c r="K60">
        <v>14.52567</v>
      </c>
      <c r="L60" t="s">
        <v>3</v>
      </c>
    </row>
    <row r="61" spans="2:12" x14ac:dyDescent="0.35">
      <c r="C61" s="1">
        <v>1.26E-2</v>
      </c>
      <c r="J61" t="s">
        <v>132</v>
      </c>
      <c r="K61">
        <v>6.15923</v>
      </c>
      <c r="L61" t="s">
        <v>3</v>
      </c>
    </row>
    <row r="62" spans="2:12" x14ac:dyDescent="0.35">
      <c r="D62" s="1">
        <v>8.3000000000000001E-3</v>
      </c>
      <c r="J62" t="s">
        <v>171</v>
      </c>
      <c r="K62">
        <v>4.05159</v>
      </c>
      <c r="L62" t="s">
        <v>3</v>
      </c>
    </row>
    <row r="63" spans="2:12" x14ac:dyDescent="0.35">
      <c r="E63" s="1">
        <v>8.3000000000000001E-3</v>
      </c>
      <c r="J63" t="s">
        <v>7</v>
      </c>
      <c r="K63">
        <v>4.05159</v>
      </c>
      <c r="L63" t="s">
        <v>3</v>
      </c>
    </row>
    <row r="64" spans="2:12" x14ac:dyDescent="0.35">
      <c r="D64" s="1">
        <v>4.1000000000000003E-3</v>
      </c>
      <c r="J64" t="s">
        <v>51</v>
      </c>
      <c r="K64">
        <v>2.0063499999999999</v>
      </c>
      <c r="L64" t="s">
        <v>3</v>
      </c>
    </row>
    <row r="65" spans="5:12" x14ac:dyDescent="0.35">
      <c r="E65" s="1">
        <v>2.8E-3</v>
      </c>
      <c r="J65" t="s">
        <v>52</v>
      </c>
      <c r="K65">
        <v>1.3569100000000001</v>
      </c>
      <c r="L65" t="s">
        <v>3</v>
      </c>
    </row>
    <row r="66" spans="5:12" x14ac:dyDescent="0.35">
      <c r="F66" s="1">
        <v>1.6999999999999999E-3</v>
      </c>
      <c r="J66" t="s">
        <v>53</v>
      </c>
      <c r="K66">
        <v>0.80937999999999999</v>
      </c>
      <c r="L66" t="s">
        <v>3</v>
      </c>
    </row>
    <row r="67" spans="5:12" x14ac:dyDescent="0.35">
      <c r="G67" s="1">
        <v>1.1000000000000001E-3</v>
      </c>
      <c r="J67" t="s">
        <v>45</v>
      </c>
      <c r="K67">
        <v>0.52242</v>
      </c>
      <c r="L67" t="s">
        <v>3</v>
      </c>
    </row>
    <row r="68" spans="5:12" x14ac:dyDescent="0.35">
      <c r="G68" s="1">
        <v>2.9999999999999997E-4</v>
      </c>
      <c r="J68" t="s">
        <v>26</v>
      </c>
      <c r="K68">
        <v>0.12605</v>
      </c>
      <c r="L68" t="s">
        <v>3</v>
      </c>
    </row>
    <row r="69" spans="5:12" x14ac:dyDescent="0.35">
      <c r="G69" s="1">
        <v>2.0000000000000001E-4</v>
      </c>
      <c r="J69" t="s">
        <v>54</v>
      </c>
      <c r="K69">
        <v>0.1162</v>
      </c>
      <c r="L69" t="s">
        <v>3</v>
      </c>
    </row>
    <row r="70" spans="5:12" x14ac:dyDescent="0.35">
      <c r="G70" s="1">
        <v>1E-4</v>
      </c>
      <c r="J70" t="s">
        <v>7</v>
      </c>
      <c r="K70">
        <v>4.2610000000000002E-2</v>
      </c>
      <c r="L70" t="s">
        <v>3</v>
      </c>
    </row>
    <row r="71" spans="5:12" x14ac:dyDescent="0.35">
      <c r="G71" s="1">
        <v>0</v>
      </c>
      <c r="J71" t="s">
        <v>27</v>
      </c>
      <c r="K71">
        <v>2.0999999999999999E-3</v>
      </c>
      <c r="L71" t="s">
        <v>3</v>
      </c>
    </row>
    <row r="72" spans="5:12" x14ac:dyDescent="0.35">
      <c r="F72" s="1">
        <v>6.9999999999999999E-4</v>
      </c>
      <c r="J72" t="s">
        <v>55</v>
      </c>
      <c r="K72">
        <v>0.32938000000000001</v>
      </c>
      <c r="L72" t="s">
        <v>3</v>
      </c>
    </row>
    <row r="73" spans="5:12" x14ac:dyDescent="0.35">
      <c r="G73" s="1">
        <v>2.9999999999999997E-4</v>
      </c>
      <c r="J73" t="s">
        <v>26</v>
      </c>
      <c r="K73">
        <v>0.12573999999999999</v>
      </c>
      <c r="L73" t="s">
        <v>3</v>
      </c>
    </row>
    <row r="74" spans="5:12" x14ac:dyDescent="0.35">
      <c r="G74" s="1">
        <v>2.0000000000000001E-4</v>
      </c>
      <c r="J74" t="s">
        <v>56</v>
      </c>
      <c r="K74">
        <v>9.1539999999999996E-2</v>
      </c>
      <c r="L74" t="s">
        <v>3</v>
      </c>
    </row>
    <row r="75" spans="5:12" x14ac:dyDescent="0.35">
      <c r="G75" s="1">
        <v>1E-4</v>
      </c>
      <c r="J75" t="s">
        <v>57</v>
      </c>
      <c r="K75">
        <v>6.7500000000000004E-2</v>
      </c>
      <c r="L75" t="s">
        <v>3</v>
      </c>
    </row>
    <row r="76" spans="5:12" x14ac:dyDescent="0.35">
      <c r="G76" s="1">
        <v>1E-4</v>
      </c>
      <c r="J76" t="s">
        <v>7</v>
      </c>
      <c r="K76">
        <v>4.2509999999999999E-2</v>
      </c>
      <c r="L76" t="s">
        <v>3</v>
      </c>
    </row>
    <row r="77" spans="5:12" x14ac:dyDescent="0.35">
      <c r="G77" s="1">
        <v>0</v>
      </c>
      <c r="J77" t="s">
        <v>27</v>
      </c>
      <c r="K77">
        <v>2.0999999999999999E-3</v>
      </c>
      <c r="L77" t="s">
        <v>3</v>
      </c>
    </row>
    <row r="78" spans="5:12" x14ac:dyDescent="0.35">
      <c r="F78" s="1">
        <v>2.9999999999999997E-4</v>
      </c>
      <c r="J78" t="s">
        <v>26</v>
      </c>
      <c r="K78">
        <v>0.16102</v>
      </c>
      <c r="L78" t="s">
        <v>3</v>
      </c>
    </row>
    <row r="79" spans="5:12" x14ac:dyDescent="0.35">
      <c r="F79" s="1">
        <v>1E-4</v>
      </c>
      <c r="J79" t="s">
        <v>7</v>
      </c>
      <c r="K79">
        <v>5.4429999999999999E-2</v>
      </c>
      <c r="L79" t="s">
        <v>3</v>
      </c>
    </row>
    <row r="80" spans="5:12" x14ac:dyDescent="0.35">
      <c r="F80" s="1">
        <v>0</v>
      </c>
      <c r="J80" t="s">
        <v>27</v>
      </c>
      <c r="K80">
        <v>2.6900000000000001E-3</v>
      </c>
      <c r="L80" t="s">
        <v>3</v>
      </c>
    </row>
    <row r="81" spans="3:12" x14ac:dyDescent="0.35">
      <c r="E81" s="1">
        <v>1.2999999999999999E-3</v>
      </c>
      <c r="J81" t="s">
        <v>58</v>
      </c>
      <c r="K81">
        <v>0.64944000000000002</v>
      </c>
      <c r="L81" t="s">
        <v>3</v>
      </c>
    </row>
    <row r="82" spans="3:12" x14ac:dyDescent="0.35">
      <c r="F82" s="1">
        <v>1.2999999999999999E-3</v>
      </c>
      <c r="J82" t="s">
        <v>59</v>
      </c>
      <c r="K82">
        <v>0.64944000000000002</v>
      </c>
      <c r="L82" t="s">
        <v>3</v>
      </c>
    </row>
    <row r="83" spans="3:12" x14ac:dyDescent="0.35">
      <c r="D83" s="1">
        <v>2.0000000000000001E-4</v>
      </c>
      <c r="J83" t="s">
        <v>173</v>
      </c>
      <c r="K83">
        <v>0.10129000000000001</v>
      </c>
      <c r="L83" t="s">
        <v>3</v>
      </c>
    </row>
    <row r="84" spans="3:12" x14ac:dyDescent="0.35">
      <c r="E84" s="1">
        <v>2.0000000000000001E-4</v>
      </c>
      <c r="J84" t="s">
        <v>7</v>
      </c>
      <c r="K84">
        <v>0.10129000000000001</v>
      </c>
      <c r="L84" t="s">
        <v>3</v>
      </c>
    </row>
    <row r="85" spans="3:12" x14ac:dyDescent="0.35">
      <c r="C85" s="1">
        <v>9.7000000000000003E-3</v>
      </c>
      <c r="J85" t="s">
        <v>38</v>
      </c>
      <c r="K85">
        <v>4.7268600000000003</v>
      </c>
      <c r="L85" t="s">
        <v>3</v>
      </c>
    </row>
    <row r="86" spans="3:12" x14ac:dyDescent="0.35">
      <c r="D86" s="1">
        <v>9.7000000000000003E-3</v>
      </c>
      <c r="J86" t="s">
        <v>169</v>
      </c>
      <c r="K86">
        <v>4.7268600000000003</v>
      </c>
      <c r="L86" t="s">
        <v>3</v>
      </c>
    </row>
    <row r="87" spans="3:12" x14ac:dyDescent="0.35">
      <c r="E87" s="1">
        <v>9.7000000000000003E-3</v>
      </c>
      <c r="J87" t="s">
        <v>7</v>
      </c>
      <c r="K87">
        <v>4.7268600000000003</v>
      </c>
      <c r="L87" t="s">
        <v>3</v>
      </c>
    </row>
    <row r="88" spans="3:12" x14ac:dyDescent="0.35">
      <c r="C88" s="1">
        <v>7.4000000000000003E-3</v>
      </c>
      <c r="J88" t="s">
        <v>133</v>
      </c>
      <c r="K88">
        <v>3.63958</v>
      </c>
      <c r="L88" t="s">
        <v>3</v>
      </c>
    </row>
    <row r="89" spans="3:12" x14ac:dyDescent="0.35">
      <c r="D89" s="1">
        <v>7.0000000000000001E-3</v>
      </c>
      <c r="J89" t="s">
        <v>40</v>
      </c>
      <c r="K89">
        <v>3.4144899999999998</v>
      </c>
      <c r="L89" t="s">
        <v>3</v>
      </c>
    </row>
    <row r="90" spans="3:12" x14ac:dyDescent="0.35">
      <c r="E90" s="1">
        <v>6.3E-3</v>
      </c>
      <c r="J90" t="s">
        <v>41</v>
      </c>
      <c r="K90">
        <v>3.0881400000000001</v>
      </c>
      <c r="L90" t="s">
        <v>3</v>
      </c>
    </row>
    <row r="91" spans="3:12" x14ac:dyDescent="0.35">
      <c r="F91" s="1">
        <v>6.3E-3</v>
      </c>
      <c r="J91" t="s">
        <v>18</v>
      </c>
      <c r="K91">
        <v>3.0881400000000001</v>
      </c>
      <c r="L91" t="s">
        <v>3</v>
      </c>
    </row>
    <row r="92" spans="3:12" x14ac:dyDescent="0.35">
      <c r="E92" s="1">
        <v>4.0000000000000002E-4</v>
      </c>
      <c r="J92" t="s">
        <v>42</v>
      </c>
      <c r="K92">
        <v>0.17557</v>
      </c>
      <c r="L92" t="s">
        <v>3</v>
      </c>
    </row>
    <row r="93" spans="3:12" x14ac:dyDescent="0.35">
      <c r="F93" s="1">
        <v>4.0000000000000002E-4</v>
      </c>
      <c r="J93" t="s">
        <v>7</v>
      </c>
      <c r="K93">
        <v>0.17557</v>
      </c>
      <c r="L93" t="s">
        <v>3</v>
      </c>
    </row>
    <row r="94" spans="3:12" x14ac:dyDescent="0.35">
      <c r="E94" s="1">
        <v>2.9999999999999997E-4</v>
      </c>
      <c r="J94" t="s">
        <v>43</v>
      </c>
      <c r="K94">
        <v>0.15078</v>
      </c>
      <c r="L94" t="s">
        <v>3</v>
      </c>
    </row>
    <row r="95" spans="3:12" x14ac:dyDescent="0.35">
      <c r="F95" s="1">
        <v>2.9999999999999997E-4</v>
      </c>
      <c r="J95" t="s">
        <v>44</v>
      </c>
      <c r="K95">
        <v>0.13919000000000001</v>
      </c>
      <c r="L95" t="s">
        <v>3</v>
      </c>
    </row>
    <row r="96" spans="3:12" x14ac:dyDescent="0.35">
      <c r="G96" s="1">
        <v>2.0000000000000001E-4</v>
      </c>
      <c r="J96" t="s">
        <v>45</v>
      </c>
      <c r="K96">
        <v>9.0509999999999993E-2</v>
      </c>
      <c r="L96" t="s">
        <v>3</v>
      </c>
    </row>
    <row r="97" spans="2:12" x14ac:dyDescent="0.35">
      <c r="G97" s="1">
        <v>1E-4</v>
      </c>
      <c r="J97" t="s">
        <v>26</v>
      </c>
      <c r="K97">
        <v>3.567E-2</v>
      </c>
      <c r="L97" t="s">
        <v>3</v>
      </c>
    </row>
    <row r="98" spans="2:12" x14ac:dyDescent="0.35">
      <c r="G98" s="1">
        <v>0</v>
      </c>
      <c r="J98" t="s">
        <v>7</v>
      </c>
      <c r="K98">
        <v>1.206E-2</v>
      </c>
      <c r="L98" t="s">
        <v>3</v>
      </c>
    </row>
    <row r="99" spans="2:12" x14ac:dyDescent="0.35">
      <c r="G99" s="1">
        <v>0</v>
      </c>
      <c r="J99" t="s">
        <v>27</v>
      </c>
      <c r="K99">
        <v>5.9999999999999995E-4</v>
      </c>
      <c r="L99" t="s">
        <v>3</v>
      </c>
    </row>
    <row r="100" spans="2:12" x14ac:dyDescent="0.35">
      <c r="G100" s="1">
        <v>0</v>
      </c>
      <c r="J100" t="s">
        <v>46</v>
      </c>
      <c r="K100">
        <v>2.9E-4</v>
      </c>
      <c r="L100" t="s">
        <v>3</v>
      </c>
    </row>
    <row r="101" spans="2:12" x14ac:dyDescent="0.35">
      <c r="G101" s="1">
        <v>0</v>
      </c>
      <c r="J101" t="s">
        <v>28</v>
      </c>
      <c r="K101" s="2">
        <v>5.8982900000000001E-5</v>
      </c>
      <c r="L101" t="s">
        <v>3</v>
      </c>
    </row>
    <row r="102" spans="2:12" x14ac:dyDescent="0.35">
      <c r="F102" s="1">
        <v>0</v>
      </c>
      <c r="J102" t="s">
        <v>47</v>
      </c>
      <c r="K102">
        <v>1.098E-2</v>
      </c>
      <c r="L102" t="s">
        <v>3</v>
      </c>
    </row>
    <row r="103" spans="2:12" x14ac:dyDescent="0.35">
      <c r="F103" s="1">
        <v>0</v>
      </c>
      <c r="J103" t="s">
        <v>48</v>
      </c>
      <c r="K103">
        <v>6.0999999999999997E-4</v>
      </c>
      <c r="L103" t="s">
        <v>3</v>
      </c>
    </row>
    <row r="104" spans="2:12" x14ac:dyDescent="0.35">
      <c r="D104" s="1">
        <v>5.0000000000000001E-4</v>
      </c>
      <c r="J104" t="s">
        <v>167</v>
      </c>
      <c r="K104">
        <v>0.22509000000000001</v>
      </c>
      <c r="L104" t="s">
        <v>3</v>
      </c>
    </row>
    <row r="105" spans="2:12" x14ac:dyDescent="0.35">
      <c r="E105" s="1">
        <v>5.0000000000000001E-4</v>
      </c>
      <c r="J105" t="s">
        <v>7</v>
      </c>
      <c r="K105">
        <v>0.22509000000000001</v>
      </c>
      <c r="L105" t="s">
        <v>3</v>
      </c>
    </row>
    <row r="106" spans="2:12" x14ac:dyDescent="0.35">
      <c r="B106" s="1">
        <v>1.0200000000000001E-2</v>
      </c>
      <c r="J106" t="s">
        <v>134</v>
      </c>
      <c r="K106">
        <v>4.99315</v>
      </c>
      <c r="L106" t="s">
        <v>3</v>
      </c>
    </row>
    <row r="107" spans="2:12" x14ac:dyDescent="0.35">
      <c r="C107" s="1">
        <v>1.0200000000000001E-2</v>
      </c>
      <c r="J107" t="s">
        <v>135</v>
      </c>
      <c r="K107">
        <v>4.99315</v>
      </c>
      <c r="L107" t="s">
        <v>3</v>
      </c>
    </row>
    <row r="108" spans="2:12" x14ac:dyDescent="0.35">
      <c r="D108" s="1">
        <v>1.01E-2</v>
      </c>
      <c r="J108" t="s">
        <v>63</v>
      </c>
      <c r="K108">
        <v>4.95939</v>
      </c>
      <c r="L108" t="s">
        <v>3</v>
      </c>
    </row>
    <row r="109" spans="2:12" x14ac:dyDescent="0.35">
      <c r="E109" s="1">
        <v>8.8000000000000005E-3</v>
      </c>
      <c r="J109" t="s">
        <v>64</v>
      </c>
      <c r="K109">
        <v>4.3178700000000001</v>
      </c>
      <c r="L109" t="s">
        <v>3</v>
      </c>
    </row>
    <row r="110" spans="2:12" x14ac:dyDescent="0.35">
      <c r="F110" s="1">
        <v>5.5999999999999999E-3</v>
      </c>
      <c r="J110" t="s">
        <v>65</v>
      </c>
      <c r="K110">
        <v>2.7190300000000001</v>
      </c>
      <c r="L110" t="s">
        <v>3</v>
      </c>
    </row>
    <row r="111" spans="2:12" x14ac:dyDescent="0.35">
      <c r="G111" s="1">
        <v>5.4000000000000003E-3</v>
      </c>
      <c r="J111" t="s">
        <v>66</v>
      </c>
      <c r="K111">
        <v>2.6632899999999999</v>
      </c>
      <c r="L111" t="s">
        <v>3</v>
      </c>
    </row>
    <row r="112" spans="2:12" x14ac:dyDescent="0.35">
      <c r="G112" s="1">
        <v>1E-4</v>
      </c>
      <c r="J112" t="s">
        <v>67</v>
      </c>
      <c r="K112">
        <v>3.8980000000000001E-2</v>
      </c>
      <c r="L112" t="s">
        <v>3</v>
      </c>
    </row>
    <row r="113" spans="7:12" x14ac:dyDescent="0.35">
      <c r="G113" s="1">
        <v>0</v>
      </c>
      <c r="J113" t="s">
        <v>7</v>
      </c>
      <c r="K113">
        <v>1.106E-2</v>
      </c>
      <c r="L113" t="s">
        <v>3</v>
      </c>
    </row>
    <row r="114" spans="7:12" x14ac:dyDescent="0.35">
      <c r="G114" s="1">
        <v>0</v>
      </c>
      <c r="J114" t="s">
        <v>68</v>
      </c>
      <c r="K114">
        <v>1.65E-3</v>
      </c>
      <c r="L114" t="s">
        <v>3</v>
      </c>
    </row>
    <row r="115" spans="7:12" x14ac:dyDescent="0.35">
      <c r="G115" s="1">
        <v>0</v>
      </c>
      <c r="J115" t="s">
        <v>69</v>
      </c>
      <c r="K115">
        <v>1.31E-3</v>
      </c>
      <c r="L115" t="s">
        <v>3</v>
      </c>
    </row>
    <row r="116" spans="7:12" x14ac:dyDescent="0.35">
      <c r="G116" s="1">
        <v>0</v>
      </c>
      <c r="J116" t="s">
        <v>70</v>
      </c>
      <c r="K116">
        <v>1.01E-3</v>
      </c>
      <c r="L116" t="s">
        <v>3</v>
      </c>
    </row>
    <row r="117" spans="7:12" x14ac:dyDescent="0.35">
      <c r="H117" s="1">
        <v>0</v>
      </c>
      <c r="J117" t="s">
        <v>136</v>
      </c>
      <c r="K117">
        <v>1E-3</v>
      </c>
      <c r="L117" t="s">
        <v>3</v>
      </c>
    </row>
    <row r="118" spans="7:12" x14ac:dyDescent="0.35">
      <c r="H118" s="1">
        <v>0</v>
      </c>
      <c r="J118" t="s">
        <v>137</v>
      </c>
      <c r="K118" s="2">
        <v>4.0545199999999996E-6</v>
      </c>
      <c r="L118" t="s">
        <v>3</v>
      </c>
    </row>
    <row r="119" spans="7:12" x14ac:dyDescent="0.35">
      <c r="H119" s="1">
        <v>0</v>
      </c>
      <c r="J119" t="s">
        <v>7</v>
      </c>
      <c r="K119" s="2">
        <v>1.8289E-6</v>
      </c>
      <c r="L119" t="s">
        <v>3</v>
      </c>
    </row>
    <row r="120" spans="7:12" x14ac:dyDescent="0.35">
      <c r="G120" s="1">
        <v>0</v>
      </c>
      <c r="J120" t="s">
        <v>71</v>
      </c>
      <c r="K120">
        <v>8.0000000000000004E-4</v>
      </c>
      <c r="L120" t="s">
        <v>3</v>
      </c>
    </row>
    <row r="121" spans="7:12" x14ac:dyDescent="0.35">
      <c r="G121" s="1">
        <v>0</v>
      </c>
      <c r="J121" t="s">
        <v>72</v>
      </c>
      <c r="K121">
        <v>5.2999999999999998E-4</v>
      </c>
      <c r="L121" t="s">
        <v>3</v>
      </c>
    </row>
    <row r="122" spans="7:12" x14ac:dyDescent="0.35">
      <c r="G122" s="1">
        <v>0</v>
      </c>
      <c r="J122" t="s">
        <v>73</v>
      </c>
      <c r="K122">
        <v>2.9E-4</v>
      </c>
      <c r="L122" t="s">
        <v>3</v>
      </c>
    </row>
    <row r="123" spans="7:12" x14ac:dyDescent="0.35">
      <c r="H123" s="1">
        <v>0</v>
      </c>
      <c r="J123" t="s">
        <v>69</v>
      </c>
      <c r="K123">
        <v>1.1E-4</v>
      </c>
      <c r="L123" t="s">
        <v>3</v>
      </c>
    </row>
    <row r="124" spans="7:12" x14ac:dyDescent="0.35">
      <c r="H124" s="1">
        <v>0</v>
      </c>
      <c r="J124" t="s">
        <v>71</v>
      </c>
      <c r="K124" s="2">
        <v>9.2578599999999995E-5</v>
      </c>
      <c r="L124" t="s">
        <v>3</v>
      </c>
    </row>
    <row r="125" spans="7:12" x14ac:dyDescent="0.35">
      <c r="H125" s="1">
        <v>0</v>
      </c>
      <c r="J125" t="s">
        <v>138</v>
      </c>
      <c r="K125" s="2">
        <v>6.2818399999999995E-5</v>
      </c>
      <c r="L125" t="s">
        <v>3</v>
      </c>
    </row>
    <row r="126" spans="7:12" x14ac:dyDescent="0.35">
      <c r="H126" s="1">
        <v>0</v>
      </c>
      <c r="J126" t="s">
        <v>139</v>
      </c>
      <c r="K126" s="2">
        <v>1.9475700000000001E-5</v>
      </c>
      <c r="L126" t="s">
        <v>3</v>
      </c>
    </row>
    <row r="127" spans="7:12" x14ac:dyDescent="0.35">
      <c r="I127" s="1">
        <v>0</v>
      </c>
      <c r="J127" t="s">
        <v>202</v>
      </c>
      <c r="K127" s="2">
        <v>1.8907200000000001E-5</v>
      </c>
      <c r="L127" t="s">
        <v>3</v>
      </c>
    </row>
    <row r="128" spans="7:12" x14ac:dyDescent="0.35">
      <c r="I128" s="1">
        <v>0</v>
      </c>
      <c r="J128" t="s">
        <v>203</v>
      </c>
      <c r="K128" s="2">
        <v>5.6843900000000005E-7</v>
      </c>
      <c r="L128" t="s">
        <v>3</v>
      </c>
    </row>
    <row r="129" spans="6:12" x14ac:dyDescent="0.35">
      <c r="G129" s="1">
        <v>0</v>
      </c>
      <c r="J129" t="s">
        <v>74</v>
      </c>
      <c r="K129">
        <v>1.2E-4</v>
      </c>
      <c r="L129" t="s">
        <v>3</v>
      </c>
    </row>
    <row r="130" spans="6:12" x14ac:dyDescent="0.35">
      <c r="G130" s="1">
        <v>0</v>
      </c>
      <c r="J130" t="s">
        <v>75</v>
      </c>
      <c r="K130" s="2">
        <v>2.4202499999999998E-6</v>
      </c>
      <c r="L130" t="s">
        <v>3</v>
      </c>
    </row>
    <row r="131" spans="6:12" x14ac:dyDescent="0.35">
      <c r="G131" s="1">
        <v>0</v>
      </c>
      <c r="J131" t="s">
        <v>76</v>
      </c>
      <c r="K131" s="2">
        <v>1.6301700000000001E-7</v>
      </c>
      <c r="L131" t="s">
        <v>3</v>
      </c>
    </row>
    <row r="132" spans="6:12" x14ac:dyDescent="0.35">
      <c r="F132" s="1">
        <v>1.9E-3</v>
      </c>
      <c r="J132" t="s">
        <v>77</v>
      </c>
      <c r="K132">
        <v>0.93630999999999998</v>
      </c>
      <c r="L132" t="s">
        <v>3</v>
      </c>
    </row>
    <row r="133" spans="6:12" x14ac:dyDescent="0.35">
      <c r="G133" s="1">
        <v>8.9999999999999998E-4</v>
      </c>
      <c r="J133" t="s">
        <v>78</v>
      </c>
      <c r="K133">
        <v>0.45229999999999998</v>
      </c>
      <c r="L133" t="s">
        <v>3</v>
      </c>
    </row>
    <row r="134" spans="6:12" x14ac:dyDescent="0.35">
      <c r="H134" s="1">
        <v>6.9999999999999999E-4</v>
      </c>
      <c r="J134" t="s">
        <v>16</v>
      </c>
      <c r="K134">
        <v>0.32879000000000003</v>
      </c>
      <c r="L134" t="s">
        <v>3</v>
      </c>
    </row>
    <row r="135" spans="6:12" x14ac:dyDescent="0.35">
      <c r="H135" s="1">
        <v>2.0000000000000001E-4</v>
      </c>
      <c r="J135" t="s">
        <v>79</v>
      </c>
      <c r="K135">
        <v>0.10448</v>
      </c>
      <c r="L135" t="s">
        <v>3</v>
      </c>
    </row>
    <row r="136" spans="6:12" x14ac:dyDescent="0.35">
      <c r="I136" s="1">
        <v>2.0000000000000001E-4</v>
      </c>
      <c r="J136" t="s">
        <v>92</v>
      </c>
      <c r="K136">
        <v>0.10446999999999999</v>
      </c>
      <c r="L136" t="s">
        <v>3</v>
      </c>
    </row>
    <row r="137" spans="6:12" x14ac:dyDescent="0.35">
      <c r="I137" s="1">
        <v>0</v>
      </c>
      <c r="J137" t="s">
        <v>7</v>
      </c>
      <c r="K137" s="2">
        <v>1.1056100000000001E-5</v>
      </c>
      <c r="L137" t="s">
        <v>3</v>
      </c>
    </row>
    <row r="138" spans="6:12" x14ac:dyDescent="0.35">
      <c r="I138" s="1">
        <v>0</v>
      </c>
      <c r="J138" t="s">
        <v>93</v>
      </c>
      <c r="K138" s="2">
        <v>3.71718E-6</v>
      </c>
      <c r="L138" t="s">
        <v>3</v>
      </c>
    </row>
    <row r="139" spans="6:12" x14ac:dyDescent="0.35">
      <c r="J139" t="s">
        <v>76</v>
      </c>
      <c r="K139" s="2">
        <v>2.3886599999999998E-6</v>
      </c>
      <c r="L139" t="s">
        <v>3</v>
      </c>
    </row>
    <row r="140" spans="6:12" x14ac:dyDescent="0.35">
      <c r="J140" t="s">
        <v>57</v>
      </c>
      <c r="K140" s="2">
        <v>1.3285300000000001E-6</v>
      </c>
      <c r="L140" t="s">
        <v>3</v>
      </c>
    </row>
    <row r="141" spans="6:12" x14ac:dyDescent="0.35">
      <c r="H141" s="1">
        <v>0</v>
      </c>
      <c r="J141" t="s">
        <v>80</v>
      </c>
      <c r="K141">
        <v>8.2400000000000008E-3</v>
      </c>
      <c r="L141" t="s">
        <v>3</v>
      </c>
    </row>
    <row r="142" spans="6:12" x14ac:dyDescent="0.35">
      <c r="H142" s="1">
        <v>0</v>
      </c>
      <c r="J142" t="s">
        <v>67</v>
      </c>
      <c r="K142">
        <v>6.1399999999999996E-3</v>
      </c>
      <c r="L142" t="s">
        <v>3</v>
      </c>
    </row>
    <row r="143" spans="6:12" x14ac:dyDescent="0.35">
      <c r="H143" s="1">
        <v>0</v>
      </c>
      <c r="J143" t="s">
        <v>7</v>
      </c>
      <c r="K143">
        <v>2.4199999999999998E-3</v>
      </c>
      <c r="L143" t="s">
        <v>3</v>
      </c>
    </row>
    <row r="144" spans="6:12" x14ac:dyDescent="0.35">
      <c r="H144" s="1">
        <v>0</v>
      </c>
      <c r="J144" t="s">
        <v>48</v>
      </c>
      <c r="K144">
        <v>1.1000000000000001E-3</v>
      </c>
      <c r="L144" t="s">
        <v>3</v>
      </c>
    </row>
    <row r="145" spans="7:12" x14ac:dyDescent="0.35">
      <c r="H145" s="1">
        <v>0</v>
      </c>
      <c r="J145" t="s">
        <v>81</v>
      </c>
      <c r="K145">
        <v>9.7000000000000005E-4</v>
      </c>
      <c r="L145" t="s">
        <v>3</v>
      </c>
    </row>
    <row r="146" spans="7:12" x14ac:dyDescent="0.35">
      <c r="I146" s="1">
        <v>0</v>
      </c>
      <c r="J146" t="s">
        <v>94</v>
      </c>
      <c r="K146">
        <v>5.8E-4</v>
      </c>
      <c r="L146" t="s">
        <v>3</v>
      </c>
    </row>
    <row r="147" spans="7:12" x14ac:dyDescent="0.35">
      <c r="I147" s="1">
        <v>0</v>
      </c>
      <c r="J147" t="s">
        <v>95</v>
      </c>
      <c r="K147">
        <v>1.6000000000000001E-4</v>
      </c>
      <c r="L147" t="s">
        <v>3</v>
      </c>
    </row>
    <row r="148" spans="7:12" x14ac:dyDescent="0.35">
      <c r="I148" s="1">
        <v>0</v>
      </c>
      <c r="J148" t="s">
        <v>96</v>
      </c>
      <c r="K148" s="2">
        <v>9.9874299999999993E-5</v>
      </c>
      <c r="L148" t="s">
        <v>3</v>
      </c>
    </row>
    <row r="149" spans="7:12" x14ac:dyDescent="0.35">
      <c r="I149" s="1">
        <v>0</v>
      </c>
      <c r="J149" t="s">
        <v>87</v>
      </c>
      <c r="K149" s="2">
        <v>8.6898700000000002E-5</v>
      </c>
      <c r="L149" t="s">
        <v>3</v>
      </c>
    </row>
    <row r="150" spans="7:12" x14ac:dyDescent="0.35">
      <c r="I150" s="1">
        <v>0</v>
      </c>
      <c r="J150" t="s">
        <v>16</v>
      </c>
      <c r="K150" s="2">
        <v>2.6169E-5</v>
      </c>
      <c r="L150" t="s">
        <v>3</v>
      </c>
    </row>
    <row r="151" spans="7:12" x14ac:dyDescent="0.35">
      <c r="I151" s="1">
        <v>0</v>
      </c>
      <c r="J151" t="s">
        <v>74</v>
      </c>
      <c r="K151" s="2">
        <v>6.2056899999999999E-6</v>
      </c>
      <c r="L151" t="s">
        <v>3</v>
      </c>
    </row>
    <row r="152" spans="7:12" x14ac:dyDescent="0.35">
      <c r="I152" s="1">
        <v>0</v>
      </c>
      <c r="J152" t="s">
        <v>7</v>
      </c>
      <c r="K152" s="2">
        <v>1.3897600000000001E-7</v>
      </c>
      <c r="L152" t="s">
        <v>3</v>
      </c>
    </row>
    <row r="153" spans="7:12" x14ac:dyDescent="0.35">
      <c r="I153" s="1">
        <v>0</v>
      </c>
      <c r="J153" t="s">
        <v>97</v>
      </c>
      <c r="K153" s="2">
        <v>1.12105E-7</v>
      </c>
      <c r="L153" t="s">
        <v>3</v>
      </c>
    </row>
    <row r="154" spans="7:12" x14ac:dyDescent="0.35">
      <c r="H154" s="1">
        <v>0</v>
      </c>
      <c r="J154" t="s">
        <v>82</v>
      </c>
      <c r="K154" s="2">
        <v>9.9029400000000004E-5</v>
      </c>
      <c r="L154" t="s">
        <v>3</v>
      </c>
    </row>
    <row r="155" spans="7:12" x14ac:dyDescent="0.35">
      <c r="I155" s="1">
        <v>0</v>
      </c>
      <c r="J155" t="s">
        <v>71</v>
      </c>
      <c r="K155" s="2">
        <v>6.4543100000000002E-5</v>
      </c>
      <c r="L155" t="s">
        <v>3</v>
      </c>
    </row>
    <row r="156" spans="7:12" x14ac:dyDescent="0.35">
      <c r="I156" s="1">
        <v>0</v>
      </c>
      <c r="J156" t="s">
        <v>96</v>
      </c>
      <c r="K156" s="2">
        <v>3.4486300000000002E-5</v>
      </c>
      <c r="L156" t="s">
        <v>3</v>
      </c>
    </row>
    <row r="157" spans="7:12" x14ac:dyDescent="0.35">
      <c r="H157" s="1">
        <v>0</v>
      </c>
      <c r="J157" t="s">
        <v>83</v>
      </c>
      <c r="K157" s="2">
        <v>6.18535E-5</v>
      </c>
      <c r="L157" t="s">
        <v>3</v>
      </c>
    </row>
    <row r="158" spans="7:12" x14ac:dyDescent="0.35">
      <c r="G158" s="1">
        <v>2.9999999999999997E-4</v>
      </c>
      <c r="J158" t="s">
        <v>84</v>
      </c>
      <c r="K158">
        <v>0.13356000000000001</v>
      </c>
      <c r="L158" t="s">
        <v>3</v>
      </c>
    </row>
    <row r="159" spans="7:12" x14ac:dyDescent="0.35">
      <c r="H159" s="1">
        <v>2.0000000000000001E-4</v>
      </c>
      <c r="J159" t="s">
        <v>69</v>
      </c>
      <c r="K159">
        <v>7.5439999999999993E-2</v>
      </c>
      <c r="L159" t="s">
        <v>3</v>
      </c>
    </row>
    <row r="160" spans="7:12" x14ac:dyDescent="0.35">
      <c r="H160" s="1">
        <v>1E-4</v>
      </c>
      <c r="J160" t="s">
        <v>86</v>
      </c>
      <c r="K160">
        <v>5.8119999999999998E-2</v>
      </c>
      <c r="L160" t="s">
        <v>3</v>
      </c>
    </row>
    <row r="161" spans="6:12" x14ac:dyDescent="0.35">
      <c r="G161" s="1">
        <v>1E-4</v>
      </c>
      <c r="J161" t="s">
        <v>85</v>
      </c>
      <c r="K161">
        <v>6.4420000000000005E-2</v>
      </c>
      <c r="L161" t="s">
        <v>3</v>
      </c>
    </row>
    <row r="162" spans="6:12" x14ac:dyDescent="0.35">
      <c r="H162" s="1">
        <v>1E-4</v>
      </c>
      <c r="J162" t="s">
        <v>98</v>
      </c>
      <c r="K162">
        <v>5.4629999999999998E-2</v>
      </c>
      <c r="L162" t="s">
        <v>3</v>
      </c>
    </row>
    <row r="163" spans="6:12" x14ac:dyDescent="0.35">
      <c r="H163" s="1">
        <v>0</v>
      </c>
      <c r="J163" t="s">
        <v>99</v>
      </c>
      <c r="K163">
        <v>9.7900000000000001E-3</v>
      </c>
      <c r="L163" t="s">
        <v>3</v>
      </c>
    </row>
    <row r="164" spans="6:12" x14ac:dyDescent="0.35">
      <c r="G164" s="1">
        <v>1E-4</v>
      </c>
      <c r="J164" t="s">
        <v>86</v>
      </c>
      <c r="K164">
        <v>6.4329999999999998E-2</v>
      </c>
      <c r="L164" t="s">
        <v>3</v>
      </c>
    </row>
    <row r="165" spans="6:12" x14ac:dyDescent="0.35">
      <c r="G165" s="1">
        <v>1E-4</v>
      </c>
      <c r="J165" t="s">
        <v>7</v>
      </c>
      <c r="K165">
        <v>5.2699999999999997E-2</v>
      </c>
      <c r="L165" t="s">
        <v>3</v>
      </c>
    </row>
    <row r="166" spans="6:12" x14ac:dyDescent="0.35">
      <c r="G166" s="1">
        <v>1E-4</v>
      </c>
      <c r="J166" t="s">
        <v>87</v>
      </c>
      <c r="K166">
        <v>4.7890000000000002E-2</v>
      </c>
      <c r="L166" t="s">
        <v>3</v>
      </c>
    </row>
    <row r="167" spans="6:12" x14ac:dyDescent="0.35">
      <c r="G167" s="1">
        <v>1E-4</v>
      </c>
      <c r="J167" t="s">
        <v>88</v>
      </c>
      <c r="K167">
        <v>4.1340000000000002E-2</v>
      </c>
      <c r="L167" t="s">
        <v>3</v>
      </c>
    </row>
    <row r="168" spans="6:12" x14ac:dyDescent="0.35">
      <c r="G168" s="1">
        <v>1E-4</v>
      </c>
      <c r="J168" t="s">
        <v>89</v>
      </c>
      <c r="K168">
        <v>4.0439999999999997E-2</v>
      </c>
      <c r="L168" t="s">
        <v>3</v>
      </c>
    </row>
    <row r="169" spans="6:12" x14ac:dyDescent="0.35">
      <c r="G169" s="1">
        <v>1E-4</v>
      </c>
      <c r="J169" t="s">
        <v>90</v>
      </c>
      <c r="K169">
        <v>3.1759999999999997E-2</v>
      </c>
      <c r="L169" t="s">
        <v>3</v>
      </c>
    </row>
    <row r="170" spans="6:12" x14ac:dyDescent="0.35">
      <c r="G170" s="1">
        <v>0</v>
      </c>
      <c r="J170" t="s">
        <v>91</v>
      </c>
      <c r="K170">
        <v>7.4099999999999999E-3</v>
      </c>
      <c r="L170" t="s">
        <v>3</v>
      </c>
    </row>
    <row r="171" spans="6:12" x14ac:dyDescent="0.35">
      <c r="H171" s="1">
        <v>0</v>
      </c>
      <c r="J171" t="s">
        <v>100</v>
      </c>
      <c r="K171">
        <v>4.3299999999999996E-3</v>
      </c>
      <c r="L171" t="s">
        <v>3</v>
      </c>
    </row>
    <row r="172" spans="6:12" x14ac:dyDescent="0.35">
      <c r="H172" s="1">
        <v>0</v>
      </c>
      <c r="J172" t="s">
        <v>101</v>
      </c>
      <c r="K172">
        <v>3.4399999999999999E-3</v>
      </c>
      <c r="L172" t="s">
        <v>3</v>
      </c>
    </row>
    <row r="173" spans="6:12" x14ac:dyDescent="0.35">
      <c r="H173" s="1">
        <v>0</v>
      </c>
      <c r="J173" t="s">
        <v>68</v>
      </c>
      <c r="K173">
        <v>-3.6000000000000002E-4</v>
      </c>
      <c r="L173" t="s">
        <v>3</v>
      </c>
    </row>
    <row r="174" spans="6:12" x14ac:dyDescent="0.35">
      <c r="G174" s="1">
        <v>0</v>
      </c>
      <c r="J174" t="s">
        <v>83</v>
      </c>
      <c r="K174">
        <v>1.7000000000000001E-4</v>
      </c>
      <c r="L174" t="s">
        <v>3</v>
      </c>
    </row>
    <row r="175" spans="6:12" x14ac:dyDescent="0.35">
      <c r="F175" s="1">
        <v>8.9999999999999998E-4</v>
      </c>
      <c r="J175" t="s">
        <v>78</v>
      </c>
      <c r="K175">
        <v>0.45538000000000001</v>
      </c>
      <c r="L175" t="s">
        <v>3</v>
      </c>
    </row>
    <row r="176" spans="6:12" x14ac:dyDescent="0.35">
      <c r="G176" s="1">
        <v>6.9999999999999999E-4</v>
      </c>
      <c r="J176" t="s">
        <v>16</v>
      </c>
      <c r="K176">
        <v>0.33102999999999999</v>
      </c>
      <c r="L176" t="s">
        <v>3</v>
      </c>
    </row>
    <row r="177" spans="7:12" x14ac:dyDescent="0.35">
      <c r="G177" s="1">
        <v>2.0000000000000001E-4</v>
      </c>
      <c r="J177" t="s">
        <v>79</v>
      </c>
      <c r="K177">
        <v>0.10519000000000001</v>
      </c>
      <c r="L177" t="s">
        <v>3</v>
      </c>
    </row>
    <row r="178" spans="7:12" x14ac:dyDescent="0.35">
      <c r="H178" s="1">
        <v>2.0000000000000001E-4</v>
      </c>
      <c r="J178" t="s">
        <v>92</v>
      </c>
      <c r="K178">
        <v>0.10518</v>
      </c>
      <c r="L178" t="s">
        <v>3</v>
      </c>
    </row>
    <row r="179" spans="7:12" x14ac:dyDescent="0.35">
      <c r="H179" s="1">
        <v>0</v>
      </c>
      <c r="J179" t="s">
        <v>7</v>
      </c>
      <c r="K179" s="2">
        <v>1.11313E-5</v>
      </c>
      <c r="L179" t="s">
        <v>3</v>
      </c>
    </row>
    <row r="180" spans="7:12" x14ac:dyDescent="0.35">
      <c r="H180" s="1">
        <v>0</v>
      </c>
      <c r="J180" t="s">
        <v>93</v>
      </c>
      <c r="K180" s="2">
        <v>3.7424700000000002E-6</v>
      </c>
      <c r="L180" t="s">
        <v>3</v>
      </c>
    </row>
    <row r="181" spans="7:12" x14ac:dyDescent="0.35">
      <c r="I181" s="1">
        <v>0</v>
      </c>
      <c r="J181" t="s">
        <v>76</v>
      </c>
      <c r="K181" s="2">
        <v>2.4049099999999999E-6</v>
      </c>
      <c r="L181" t="s">
        <v>3</v>
      </c>
    </row>
    <row r="182" spans="7:12" x14ac:dyDescent="0.35">
      <c r="I182" s="1">
        <v>0</v>
      </c>
      <c r="J182" t="s">
        <v>57</v>
      </c>
      <c r="K182" s="2">
        <v>1.3375600000000001E-6</v>
      </c>
      <c r="L182" t="s">
        <v>3</v>
      </c>
    </row>
    <row r="183" spans="7:12" x14ac:dyDescent="0.35">
      <c r="G183" s="1">
        <v>0</v>
      </c>
      <c r="J183" t="s">
        <v>80</v>
      </c>
      <c r="K183">
        <v>8.2900000000000005E-3</v>
      </c>
      <c r="L183" t="s">
        <v>3</v>
      </c>
    </row>
    <row r="184" spans="7:12" x14ac:dyDescent="0.35">
      <c r="G184" s="1">
        <v>0</v>
      </c>
      <c r="J184" t="s">
        <v>67</v>
      </c>
      <c r="K184">
        <v>6.1799999999999997E-3</v>
      </c>
      <c r="L184" t="s">
        <v>3</v>
      </c>
    </row>
    <row r="185" spans="7:12" x14ac:dyDescent="0.35">
      <c r="G185" s="1">
        <v>0</v>
      </c>
      <c r="J185" t="s">
        <v>7</v>
      </c>
      <c r="K185">
        <v>2.4399999999999999E-3</v>
      </c>
      <c r="L185" t="s">
        <v>3</v>
      </c>
    </row>
    <row r="186" spans="7:12" x14ac:dyDescent="0.35">
      <c r="G186" s="1">
        <v>0</v>
      </c>
      <c r="J186" t="s">
        <v>48</v>
      </c>
      <c r="K186">
        <v>1.1100000000000001E-3</v>
      </c>
      <c r="L186" t="s">
        <v>3</v>
      </c>
    </row>
    <row r="187" spans="7:12" x14ac:dyDescent="0.35">
      <c r="G187" s="1">
        <v>0</v>
      </c>
      <c r="J187" t="s">
        <v>81</v>
      </c>
      <c r="K187">
        <v>9.7000000000000005E-4</v>
      </c>
      <c r="L187" t="s">
        <v>3</v>
      </c>
    </row>
    <row r="188" spans="7:12" x14ac:dyDescent="0.35">
      <c r="H188" s="1">
        <v>0</v>
      </c>
      <c r="J188" t="s">
        <v>94</v>
      </c>
      <c r="K188">
        <v>5.9000000000000003E-4</v>
      </c>
      <c r="L188" t="s">
        <v>3</v>
      </c>
    </row>
    <row r="189" spans="7:12" x14ac:dyDescent="0.35">
      <c r="H189" s="1">
        <v>0</v>
      </c>
      <c r="J189" t="s">
        <v>95</v>
      </c>
      <c r="K189">
        <v>1.6000000000000001E-4</v>
      </c>
      <c r="L189" t="s">
        <v>3</v>
      </c>
    </row>
    <row r="190" spans="7:12" x14ac:dyDescent="0.35">
      <c r="H190" s="1">
        <v>0</v>
      </c>
      <c r="J190" t="s">
        <v>96</v>
      </c>
      <c r="K190">
        <v>1E-4</v>
      </c>
      <c r="L190" t="s">
        <v>3</v>
      </c>
    </row>
    <row r="191" spans="7:12" x14ac:dyDescent="0.35">
      <c r="H191" s="1">
        <v>0</v>
      </c>
      <c r="J191" t="s">
        <v>87</v>
      </c>
      <c r="K191" s="2">
        <v>8.7489800000000004E-5</v>
      </c>
      <c r="L191" t="s">
        <v>3</v>
      </c>
    </row>
    <row r="192" spans="7:12" x14ac:dyDescent="0.35">
      <c r="H192" s="1">
        <v>0</v>
      </c>
      <c r="J192" t="s">
        <v>16</v>
      </c>
      <c r="K192" s="2">
        <v>2.6347100000000001E-5</v>
      </c>
      <c r="L192" t="s">
        <v>3</v>
      </c>
    </row>
    <row r="193" spans="6:12" x14ac:dyDescent="0.35">
      <c r="H193" s="1">
        <v>0</v>
      </c>
      <c r="J193" t="s">
        <v>74</v>
      </c>
      <c r="K193" s="2">
        <v>6.2478999999999999E-6</v>
      </c>
      <c r="L193" t="s">
        <v>3</v>
      </c>
    </row>
    <row r="194" spans="6:12" x14ac:dyDescent="0.35">
      <c r="H194" s="1">
        <v>0</v>
      </c>
      <c r="J194" t="s">
        <v>7</v>
      </c>
      <c r="K194" s="2">
        <v>1.39921E-7</v>
      </c>
      <c r="L194" t="s">
        <v>3</v>
      </c>
    </row>
    <row r="195" spans="6:12" x14ac:dyDescent="0.35">
      <c r="H195" s="1">
        <v>0</v>
      </c>
      <c r="J195" t="s">
        <v>97</v>
      </c>
      <c r="K195" s="2">
        <v>1.12868E-7</v>
      </c>
      <c r="L195" t="s">
        <v>3</v>
      </c>
    </row>
    <row r="196" spans="6:12" x14ac:dyDescent="0.35">
      <c r="G196" s="1">
        <v>0</v>
      </c>
      <c r="J196" t="s">
        <v>82</v>
      </c>
      <c r="K196" s="2">
        <v>9.9703099999999998E-5</v>
      </c>
      <c r="L196" t="s">
        <v>3</v>
      </c>
    </row>
    <row r="197" spans="6:12" x14ac:dyDescent="0.35">
      <c r="H197" s="1">
        <v>0</v>
      </c>
      <c r="J197" t="s">
        <v>71</v>
      </c>
      <c r="K197" s="2">
        <v>6.4982199999999996E-5</v>
      </c>
      <c r="L197" t="s">
        <v>3</v>
      </c>
    </row>
    <row r="198" spans="6:12" x14ac:dyDescent="0.35">
      <c r="H198" s="1">
        <v>0</v>
      </c>
      <c r="J198" t="s">
        <v>96</v>
      </c>
      <c r="K198" s="2">
        <v>3.4720900000000002E-5</v>
      </c>
      <c r="L198" t="s">
        <v>3</v>
      </c>
    </row>
    <row r="199" spans="6:12" x14ac:dyDescent="0.35">
      <c r="G199" s="1">
        <v>0</v>
      </c>
      <c r="J199" t="s">
        <v>83</v>
      </c>
      <c r="K199" s="2">
        <v>6.2274300000000001E-5</v>
      </c>
      <c r="L199" t="s">
        <v>3</v>
      </c>
    </row>
    <row r="200" spans="6:12" x14ac:dyDescent="0.35">
      <c r="F200" s="1">
        <v>1E-4</v>
      </c>
      <c r="J200" t="s">
        <v>87</v>
      </c>
      <c r="K200">
        <v>4.5469999999999997E-2</v>
      </c>
      <c r="L200" t="s">
        <v>3</v>
      </c>
    </row>
    <row r="201" spans="6:12" x14ac:dyDescent="0.35">
      <c r="F201" s="1">
        <v>1E-4</v>
      </c>
      <c r="J201" t="s">
        <v>88</v>
      </c>
      <c r="K201">
        <v>3.9329999999999997E-2</v>
      </c>
      <c r="L201" t="s">
        <v>3</v>
      </c>
    </row>
    <row r="202" spans="6:12" x14ac:dyDescent="0.35">
      <c r="F202" s="1">
        <v>1E-4</v>
      </c>
      <c r="J202" t="s">
        <v>89</v>
      </c>
      <c r="K202">
        <v>3.8399999999999997E-2</v>
      </c>
      <c r="L202" t="s">
        <v>3</v>
      </c>
    </row>
    <row r="203" spans="6:12" x14ac:dyDescent="0.35">
      <c r="F203" s="1">
        <v>1E-4</v>
      </c>
      <c r="J203" t="s">
        <v>90</v>
      </c>
      <c r="K203">
        <v>3.1910000000000001E-2</v>
      </c>
      <c r="L203" t="s">
        <v>3</v>
      </c>
    </row>
    <row r="204" spans="6:12" x14ac:dyDescent="0.35">
      <c r="F204" s="1">
        <v>1E-4</v>
      </c>
      <c r="J204" t="s">
        <v>85</v>
      </c>
      <c r="K204">
        <v>3.0960000000000001E-2</v>
      </c>
      <c r="L204" t="s">
        <v>3</v>
      </c>
    </row>
    <row r="205" spans="6:12" x14ac:dyDescent="0.35">
      <c r="G205" s="1">
        <v>1E-4</v>
      </c>
      <c r="J205" t="s">
        <v>98</v>
      </c>
      <c r="K205">
        <v>2.6249999999999999E-2</v>
      </c>
      <c r="L205" t="s">
        <v>3</v>
      </c>
    </row>
    <row r="206" spans="6:12" x14ac:dyDescent="0.35">
      <c r="G206" s="1">
        <v>0</v>
      </c>
      <c r="J206" t="s">
        <v>99</v>
      </c>
      <c r="K206">
        <v>4.7099999999999998E-3</v>
      </c>
      <c r="L206" t="s">
        <v>3</v>
      </c>
    </row>
    <row r="207" spans="6:12" x14ac:dyDescent="0.35">
      <c r="F207" s="1">
        <v>0</v>
      </c>
      <c r="J207" t="s">
        <v>7</v>
      </c>
      <c r="K207">
        <v>1.3480000000000001E-2</v>
      </c>
      <c r="L207" t="s">
        <v>3</v>
      </c>
    </row>
    <row r="208" spans="6:12" x14ac:dyDescent="0.35">
      <c r="F208" s="1">
        <v>0</v>
      </c>
      <c r="J208" t="s">
        <v>91</v>
      </c>
      <c r="K208">
        <v>7.45E-3</v>
      </c>
      <c r="L208" t="s">
        <v>3</v>
      </c>
    </row>
    <row r="209" spans="5:12" x14ac:dyDescent="0.35">
      <c r="F209" s="1">
        <v>0</v>
      </c>
      <c r="J209" t="s">
        <v>102</v>
      </c>
      <c r="K209">
        <v>1.6000000000000001E-4</v>
      </c>
      <c r="L209" t="s">
        <v>3</v>
      </c>
    </row>
    <row r="210" spans="5:12" x14ac:dyDescent="0.35">
      <c r="E210" s="1">
        <v>1.2999999999999999E-3</v>
      </c>
      <c r="J210" t="s">
        <v>103</v>
      </c>
      <c r="K210">
        <v>0.62914999999999999</v>
      </c>
      <c r="L210" t="s">
        <v>3</v>
      </c>
    </row>
    <row r="211" spans="5:12" x14ac:dyDescent="0.35">
      <c r="F211" s="1">
        <v>1.2999999999999999E-3</v>
      </c>
      <c r="J211" t="s">
        <v>140</v>
      </c>
      <c r="K211">
        <v>0.62914999999999999</v>
      </c>
      <c r="L211" t="s">
        <v>3</v>
      </c>
    </row>
    <row r="212" spans="5:12" x14ac:dyDescent="0.35">
      <c r="E212" s="1">
        <v>0</v>
      </c>
      <c r="J212" t="s">
        <v>104</v>
      </c>
      <c r="K212">
        <v>1.2330000000000001E-2</v>
      </c>
      <c r="L212" t="s">
        <v>3</v>
      </c>
    </row>
    <row r="213" spans="5:12" x14ac:dyDescent="0.35">
      <c r="F213" s="1">
        <v>0</v>
      </c>
      <c r="J213" t="s">
        <v>105</v>
      </c>
      <c r="K213">
        <v>8.6800000000000002E-3</v>
      </c>
      <c r="L213" t="s">
        <v>3</v>
      </c>
    </row>
    <row r="214" spans="5:12" x14ac:dyDescent="0.35">
      <c r="F214" s="1">
        <v>0</v>
      </c>
      <c r="J214" t="s">
        <v>106</v>
      </c>
      <c r="K214">
        <v>7.0000000000000001E-3</v>
      </c>
      <c r="L214" t="s">
        <v>3</v>
      </c>
    </row>
    <row r="215" spans="5:12" x14ac:dyDescent="0.35">
      <c r="G215" s="1">
        <v>0</v>
      </c>
      <c r="J215" t="s">
        <v>107</v>
      </c>
      <c r="K215">
        <v>4.0099999999999997E-3</v>
      </c>
      <c r="L215" t="s">
        <v>3</v>
      </c>
    </row>
    <row r="216" spans="5:12" x14ac:dyDescent="0.35">
      <c r="G216" s="1">
        <v>0</v>
      </c>
      <c r="J216" t="s">
        <v>98</v>
      </c>
      <c r="K216">
        <v>2.99E-3</v>
      </c>
      <c r="L216" t="s">
        <v>3</v>
      </c>
    </row>
    <row r="217" spans="5:12" x14ac:dyDescent="0.35">
      <c r="F217" s="1">
        <v>0</v>
      </c>
      <c r="J217" t="s">
        <v>107</v>
      </c>
      <c r="K217">
        <v>-3.3500000000000001E-3</v>
      </c>
      <c r="L217" t="s">
        <v>3</v>
      </c>
    </row>
    <row r="218" spans="5:12" x14ac:dyDescent="0.35">
      <c r="E218" s="1">
        <v>0</v>
      </c>
      <c r="J218" t="s">
        <v>108</v>
      </c>
      <c r="K218" s="2">
        <v>4.4348100000000003E-5</v>
      </c>
      <c r="L218" t="s">
        <v>3</v>
      </c>
    </row>
    <row r="219" spans="5:12" x14ac:dyDescent="0.35">
      <c r="F219" s="1">
        <v>0</v>
      </c>
      <c r="J219" t="s">
        <v>141</v>
      </c>
      <c r="K219" s="2">
        <v>2.3529100000000001E-5</v>
      </c>
      <c r="L219" t="s">
        <v>3</v>
      </c>
    </row>
    <row r="220" spans="5:12" x14ac:dyDescent="0.35">
      <c r="F220" s="1">
        <v>0</v>
      </c>
      <c r="J220" t="s">
        <v>142</v>
      </c>
      <c r="K220" s="2">
        <v>2.0819099999999999E-5</v>
      </c>
      <c r="L220" t="s">
        <v>3</v>
      </c>
    </row>
    <row r="221" spans="5:12" x14ac:dyDescent="0.35">
      <c r="G221" s="1">
        <v>0</v>
      </c>
      <c r="J221" t="s">
        <v>147</v>
      </c>
      <c r="K221" s="2">
        <v>2.2223699999999999E-5</v>
      </c>
      <c r="L221" t="s">
        <v>3</v>
      </c>
    </row>
    <row r="222" spans="5:12" x14ac:dyDescent="0.35">
      <c r="H222" s="1">
        <v>0</v>
      </c>
      <c r="J222" t="s">
        <v>107</v>
      </c>
      <c r="K222" s="2">
        <v>1.9414400000000002E-5</v>
      </c>
      <c r="L222" t="s">
        <v>3</v>
      </c>
    </row>
    <row r="223" spans="5:12" x14ac:dyDescent="0.35">
      <c r="H223" s="1">
        <v>0</v>
      </c>
      <c r="J223" t="s">
        <v>68</v>
      </c>
      <c r="K223" s="2">
        <v>2.8093700000000002E-6</v>
      </c>
      <c r="L223" t="s">
        <v>3</v>
      </c>
    </row>
    <row r="224" spans="5:12" x14ac:dyDescent="0.35">
      <c r="G224" s="1">
        <v>0</v>
      </c>
      <c r="J224" t="s">
        <v>68</v>
      </c>
      <c r="K224" s="2">
        <v>-1.40469E-6</v>
      </c>
      <c r="L224" t="s">
        <v>3</v>
      </c>
    </row>
    <row r="225" spans="2:12" x14ac:dyDescent="0.35">
      <c r="D225" s="1">
        <v>1E-4</v>
      </c>
      <c r="J225" t="s">
        <v>143</v>
      </c>
      <c r="K225">
        <v>3.3759999999999998E-2</v>
      </c>
      <c r="L225" t="s">
        <v>3</v>
      </c>
    </row>
    <row r="226" spans="2:12" x14ac:dyDescent="0.35">
      <c r="E226" s="1">
        <v>1E-4</v>
      </c>
      <c r="J226" t="s">
        <v>7</v>
      </c>
      <c r="K226">
        <v>3.3759999999999998E-2</v>
      </c>
      <c r="L226" t="s">
        <v>3</v>
      </c>
    </row>
    <row r="227" spans="2:12" x14ac:dyDescent="0.35">
      <c r="B227" s="1">
        <v>7.7999999999999996E-3</v>
      </c>
      <c r="J227" t="s">
        <v>110</v>
      </c>
      <c r="K227">
        <v>3.8327800000000001</v>
      </c>
      <c r="L227" t="s">
        <v>3</v>
      </c>
    </row>
    <row r="228" spans="2:12" x14ac:dyDescent="0.35">
      <c r="C228" s="1">
        <v>7.7999999999999996E-3</v>
      </c>
      <c r="J228" t="s">
        <v>111</v>
      </c>
      <c r="K228">
        <v>3.8327800000000001</v>
      </c>
      <c r="L228" t="s">
        <v>3</v>
      </c>
    </row>
    <row r="229" spans="2:12" x14ac:dyDescent="0.35">
      <c r="D229" s="1">
        <v>7.7999999999999996E-3</v>
      </c>
      <c r="J229" t="s">
        <v>112</v>
      </c>
      <c r="K229">
        <v>3.8327800000000001</v>
      </c>
      <c r="L229" t="s">
        <v>3</v>
      </c>
    </row>
    <row r="230" spans="2:12" x14ac:dyDescent="0.35">
      <c r="B230" s="1">
        <v>0</v>
      </c>
      <c r="J230" t="s">
        <v>144</v>
      </c>
      <c r="K230" s="2">
        <v>1.08184E-5</v>
      </c>
      <c r="L230" t="s">
        <v>3</v>
      </c>
    </row>
    <row r="231" spans="2:12" x14ac:dyDescent="0.35">
      <c r="C231" s="1">
        <v>0</v>
      </c>
      <c r="J231" t="s">
        <v>145</v>
      </c>
      <c r="K231" s="2">
        <v>1.08184E-5</v>
      </c>
      <c r="L231" t="s">
        <v>3</v>
      </c>
    </row>
    <row r="232" spans="2:12" x14ac:dyDescent="0.35">
      <c r="D232" s="1">
        <v>0</v>
      </c>
      <c r="J232" t="s">
        <v>114</v>
      </c>
      <c r="K232" s="2">
        <v>1.08184E-5</v>
      </c>
      <c r="L232" t="s">
        <v>3</v>
      </c>
    </row>
    <row r="233" spans="2:12" x14ac:dyDescent="0.35">
      <c r="E233" s="1">
        <v>0</v>
      </c>
      <c r="J233" t="s">
        <v>115</v>
      </c>
      <c r="K233" s="2">
        <v>1.0570999999999999E-5</v>
      </c>
      <c r="L233" t="s">
        <v>3</v>
      </c>
    </row>
    <row r="234" spans="2:12" x14ac:dyDescent="0.35">
      <c r="E234" s="1">
        <v>0</v>
      </c>
      <c r="J234" t="s">
        <v>116</v>
      </c>
      <c r="K234" s="2">
        <v>2.4737799999999998E-7</v>
      </c>
      <c r="L234" t="s">
        <v>3</v>
      </c>
    </row>
    <row r="235" spans="2:12" x14ac:dyDescent="0.35">
      <c r="D235" s="1">
        <v>0</v>
      </c>
      <c r="J235" t="s">
        <v>146</v>
      </c>
      <c r="K235">
        <v>0</v>
      </c>
      <c r="L235" t="s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M186"/>
  <sheetViews>
    <sheetView workbookViewId="0">
      <selection activeCell="J17" sqref="J17"/>
    </sheetView>
  </sheetViews>
  <sheetFormatPr baseColWidth="10" defaultColWidth="10.90625" defaultRowHeight="14.5" x14ac:dyDescent="0.35"/>
  <sheetData>
    <row r="1" spans="1:13" x14ac:dyDescent="0.35">
      <c r="A1" s="3" t="s">
        <v>201</v>
      </c>
    </row>
    <row r="2" spans="1:13" ht="14.4" x14ac:dyDescent="0.3">
      <c r="A2" t="s">
        <v>200</v>
      </c>
      <c r="K2" t="s">
        <v>0</v>
      </c>
      <c r="L2" t="s">
        <v>1</v>
      </c>
      <c r="M2" t="s">
        <v>2</v>
      </c>
    </row>
    <row r="3" spans="1:13" ht="14.4" x14ac:dyDescent="0.3">
      <c r="A3" s="1">
        <v>1</v>
      </c>
      <c r="K3" t="s">
        <v>117</v>
      </c>
      <c r="L3">
        <v>200.99225999999999</v>
      </c>
      <c r="M3" t="s">
        <v>3</v>
      </c>
    </row>
    <row r="4" spans="1:13" ht="14.4" x14ac:dyDescent="0.3">
      <c r="B4" s="1">
        <v>0.68700000000000006</v>
      </c>
      <c r="K4" t="s">
        <v>118</v>
      </c>
      <c r="L4">
        <v>138.07606000000001</v>
      </c>
      <c r="M4" t="s">
        <v>3</v>
      </c>
    </row>
    <row r="5" spans="1:13" ht="14.4" x14ac:dyDescent="0.3">
      <c r="C5" s="1">
        <v>0.25609999999999999</v>
      </c>
      <c r="K5" t="s">
        <v>119</v>
      </c>
      <c r="L5">
        <v>51.480359999999997</v>
      </c>
      <c r="M5" t="s">
        <v>3</v>
      </c>
    </row>
    <row r="6" spans="1:13" ht="14.4" x14ac:dyDescent="0.3">
      <c r="D6" s="1">
        <v>0.25609999999999999</v>
      </c>
      <c r="K6" t="s">
        <v>120</v>
      </c>
      <c r="L6">
        <v>51.480359999999997</v>
      </c>
      <c r="M6" t="s">
        <v>3</v>
      </c>
    </row>
    <row r="7" spans="1:13" ht="14.4" x14ac:dyDescent="0.3">
      <c r="E7" s="1">
        <v>0.25609999999999999</v>
      </c>
      <c r="K7" t="s">
        <v>7</v>
      </c>
      <c r="L7">
        <v>51.480359999999997</v>
      </c>
      <c r="M7" t="s">
        <v>3</v>
      </c>
    </row>
    <row r="8" spans="1:13" x14ac:dyDescent="0.35">
      <c r="C8" s="1">
        <v>0.24329999999999999</v>
      </c>
      <c r="K8" t="s">
        <v>121</v>
      </c>
      <c r="L8">
        <v>48.895249999999997</v>
      </c>
      <c r="M8" t="s">
        <v>3</v>
      </c>
    </row>
    <row r="9" spans="1:13" x14ac:dyDescent="0.35">
      <c r="D9" s="1">
        <v>0.21340000000000001</v>
      </c>
      <c r="K9" t="s">
        <v>122</v>
      </c>
      <c r="L9">
        <v>42.900300000000001</v>
      </c>
      <c r="M9" t="s">
        <v>3</v>
      </c>
    </row>
    <row r="10" spans="1:13" x14ac:dyDescent="0.35">
      <c r="E10" s="1">
        <v>0.21340000000000001</v>
      </c>
      <c r="K10" t="s">
        <v>7</v>
      </c>
      <c r="L10">
        <v>42.900300000000001</v>
      </c>
      <c r="M10" t="s">
        <v>3</v>
      </c>
    </row>
    <row r="11" spans="1:13" x14ac:dyDescent="0.35">
      <c r="D11" s="1">
        <v>2.98E-2</v>
      </c>
      <c r="K11" t="s">
        <v>12</v>
      </c>
      <c r="L11">
        <v>5.99376</v>
      </c>
      <c r="M11" t="s">
        <v>3</v>
      </c>
    </row>
    <row r="12" spans="1:13" x14ac:dyDescent="0.35">
      <c r="E12" s="1">
        <v>2.6499999999999999E-2</v>
      </c>
      <c r="K12" t="s">
        <v>13</v>
      </c>
      <c r="L12">
        <v>5.3251900000000001</v>
      </c>
      <c r="M12" t="s">
        <v>3</v>
      </c>
    </row>
    <row r="13" spans="1:13" x14ac:dyDescent="0.35">
      <c r="F13" s="1">
        <v>2.6499999999999999E-2</v>
      </c>
      <c r="K13" t="s">
        <v>94</v>
      </c>
      <c r="L13">
        <v>5.3251900000000001</v>
      </c>
      <c r="M13" t="s">
        <v>3</v>
      </c>
    </row>
    <row r="14" spans="1:13" x14ac:dyDescent="0.35">
      <c r="E14" s="1">
        <v>3.3E-3</v>
      </c>
      <c r="K14" t="s">
        <v>14</v>
      </c>
      <c r="L14">
        <v>0.66857</v>
      </c>
      <c r="M14" t="s">
        <v>3</v>
      </c>
    </row>
    <row r="15" spans="1:13" x14ac:dyDescent="0.35">
      <c r="F15" s="1">
        <v>3.3E-3</v>
      </c>
      <c r="K15" t="s">
        <v>15</v>
      </c>
      <c r="L15">
        <v>0.66857</v>
      </c>
      <c r="M15" t="s">
        <v>3</v>
      </c>
    </row>
    <row r="16" spans="1:13" x14ac:dyDescent="0.35">
      <c r="G16" s="1">
        <v>1.1999999999999999E-3</v>
      </c>
      <c r="K16" t="s">
        <v>16</v>
      </c>
      <c r="L16">
        <v>0.2319</v>
      </c>
      <c r="M16" t="s">
        <v>3</v>
      </c>
    </row>
    <row r="17" spans="3:13" x14ac:dyDescent="0.35">
      <c r="G17" s="1">
        <v>1.1000000000000001E-3</v>
      </c>
      <c r="K17" t="s">
        <v>17</v>
      </c>
      <c r="L17">
        <v>0.22602</v>
      </c>
      <c r="M17" t="s">
        <v>3</v>
      </c>
    </row>
    <row r="18" spans="3:13" x14ac:dyDescent="0.35">
      <c r="G18" s="1">
        <v>1E-3</v>
      </c>
      <c r="K18" t="s">
        <v>18</v>
      </c>
      <c r="L18">
        <v>0.20155999999999999</v>
      </c>
      <c r="M18" t="s">
        <v>3</v>
      </c>
    </row>
    <row r="19" spans="3:13" x14ac:dyDescent="0.35">
      <c r="G19" s="1">
        <v>0</v>
      </c>
      <c r="K19" t="s">
        <v>19</v>
      </c>
      <c r="L19">
        <v>9.0900000000000009E-3</v>
      </c>
      <c r="M19" t="s">
        <v>3</v>
      </c>
    </row>
    <row r="20" spans="3:13" x14ac:dyDescent="0.35">
      <c r="G20" s="1">
        <v>0</v>
      </c>
      <c r="K20" t="s">
        <v>7</v>
      </c>
      <c r="L20" s="2">
        <v>1.13381E-7</v>
      </c>
      <c r="M20" t="s">
        <v>3</v>
      </c>
    </row>
    <row r="21" spans="3:13" x14ac:dyDescent="0.35">
      <c r="D21" s="1">
        <v>0</v>
      </c>
      <c r="K21" t="s">
        <v>123</v>
      </c>
      <c r="L21">
        <v>1.1900000000000001E-3</v>
      </c>
      <c r="M21" t="s">
        <v>3</v>
      </c>
    </row>
    <row r="22" spans="3:13" x14ac:dyDescent="0.35">
      <c r="E22" s="1">
        <v>0</v>
      </c>
      <c r="K22" t="s">
        <v>7</v>
      </c>
      <c r="L22">
        <v>1.1900000000000001E-3</v>
      </c>
      <c r="M22" t="s">
        <v>3</v>
      </c>
    </row>
    <row r="23" spans="3:13" x14ac:dyDescent="0.35">
      <c r="C23" s="1">
        <v>0.18559999999999999</v>
      </c>
      <c r="K23" t="s">
        <v>9</v>
      </c>
      <c r="L23">
        <v>37.304609999999997</v>
      </c>
      <c r="M23" t="s">
        <v>3</v>
      </c>
    </row>
    <row r="24" spans="3:13" x14ac:dyDescent="0.35">
      <c r="D24" s="1">
        <v>0.18559999999999999</v>
      </c>
      <c r="K24" t="s">
        <v>10</v>
      </c>
      <c r="L24">
        <v>37.304609999999997</v>
      </c>
      <c r="M24" t="s">
        <v>3</v>
      </c>
    </row>
    <row r="25" spans="3:13" x14ac:dyDescent="0.35">
      <c r="E25" s="1">
        <v>0.18559999999999999</v>
      </c>
      <c r="K25" t="s">
        <v>7</v>
      </c>
      <c r="L25">
        <v>37.304609999999997</v>
      </c>
      <c r="M25" t="s">
        <v>3</v>
      </c>
    </row>
    <row r="26" spans="3:13" x14ac:dyDescent="0.35">
      <c r="C26" s="1">
        <v>2E-3</v>
      </c>
      <c r="K26" t="s">
        <v>124</v>
      </c>
      <c r="L26">
        <v>0.39584999999999998</v>
      </c>
      <c r="M26" t="s">
        <v>3</v>
      </c>
    </row>
    <row r="27" spans="3:13" x14ac:dyDescent="0.35">
      <c r="D27" s="1">
        <v>1.1999999999999999E-3</v>
      </c>
      <c r="K27" t="s">
        <v>22</v>
      </c>
      <c r="L27">
        <v>0.24227000000000001</v>
      </c>
      <c r="M27" t="s">
        <v>3</v>
      </c>
    </row>
    <row r="28" spans="3:13" x14ac:dyDescent="0.35">
      <c r="E28" s="1">
        <v>1.1000000000000001E-3</v>
      </c>
      <c r="K28" t="s">
        <v>13</v>
      </c>
      <c r="L28">
        <v>0.23052</v>
      </c>
      <c r="M28" t="s">
        <v>3</v>
      </c>
    </row>
    <row r="29" spans="3:13" x14ac:dyDescent="0.35">
      <c r="F29" s="1">
        <v>1.1000000000000001E-3</v>
      </c>
      <c r="K29" t="s">
        <v>94</v>
      </c>
      <c r="L29">
        <v>0.23052</v>
      </c>
      <c r="M29" t="s">
        <v>3</v>
      </c>
    </row>
    <row r="30" spans="3:13" x14ac:dyDescent="0.35">
      <c r="E30" s="1">
        <v>1E-4</v>
      </c>
      <c r="K30" t="s">
        <v>23</v>
      </c>
      <c r="L30">
        <v>1.174E-2</v>
      </c>
      <c r="M30" t="s">
        <v>3</v>
      </c>
    </row>
    <row r="31" spans="3:13" x14ac:dyDescent="0.35">
      <c r="F31" s="1">
        <v>0</v>
      </c>
      <c r="K31" t="s">
        <v>24</v>
      </c>
      <c r="L31">
        <v>5.9500000000000004E-3</v>
      </c>
      <c r="M31" t="s">
        <v>3</v>
      </c>
    </row>
    <row r="32" spans="3:13" x14ac:dyDescent="0.35">
      <c r="G32" s="1">
        <v>0</v>
      </c>
      <c r="K32" t="s">
        <v>25</v>
      </c>
      <c r="L32">
        <v>5.8300000000000001E-3</v>
      </c>
      <c r="M32" t="s">
        <v>3</v>
      </c>
    </row>
    <row r="33" spans="2:13" x14ac:dyDescent="0.35">
      <c r="G33" s="1">
        <v>0</v>
      </c>
      <c r="K33" t="s">
        <v>28</v>
      </c>
      <c r="L33">
        <v>1E-4</v>
      </c>
      <c r="M33" t="s">
        <v>3</v>
      </c>
    </row>
    <row r="34" spans="2:13" x14ac:dyDescent="0.35">
      <c r="G34" s="1">
        <v>0</v>
      </c>
      <c r="K34" t="s">
        <v>29</v>
      </c>
      <c r="L34" s="2">
        <v>1.3475800000000001E-5</v>
      </c>
      <c r="M34" t="s">
        <v>3</v>
      </c>
    </row>
    <row r="35" spans="2:13" x14ac:dyDescent="0.35">
      <c r="F35" s="1">
        <v>0</v>
      </c>
      <c r="K35" t="s">
        <v>31</v>
      </c>
      <c r="L35">
        <v>5.7600000000000004E-3</v>
      </c>
      <c r="M35" t="s">
        <v>3</v>
      </c>
    </row>
    <row r="36" spans="2:13" x14ac:dyDescent="0.35">
      <c r="G36" s="1">
        <v>0</v>
      </c>
      <c r="K36" t="s">
        <v>7</v>
      </c>
      <c r="L36">
        <v>1.6900000000000001E-3</v>
      </c>
      <c r="M36" t="s">
        <v>3</v>
      </c>
    </row>
    <row r="37" spans="2:13" x14ac:dyDescent="0.35">
      <c r="G37" s="1">
        <v>0</v>
      </c>
      <c r="K37" t="s">
        <v>32</v>
      </c>
      <c r="L37">
        <v>1.5299999999999999E-3</v>
      </c>
      <c r="M37" t="s">
        <v>3</v>
      </c>
    </row>
    <row r="38" spans="2:13" x14ac:dyDescent="0.35">
      <c r="G38" s="1">
        <v>0</v>
      </c>
      <c r="K38" t="s">
        <v>26</v>
      </c>
      <c r="L38">
        <v>1.5100000000000001E-3</v>
      </c>
      <c r="M38" t="s">
        <v>3</v>
      </c>
    </row>
    <row r="39" spans="2:13" x14ac:dyDescent="0.35">
      <c r="G39" s="1">
        <v>0</v>
      </c>
      <c r="K39" t="s">
        <v>33</v>
      </c>
      <c r="L39">
        <v>9.7999999999999997E-4</v>
      </c>
      <c r="M39" t="s">
        <v>3</v>
      </c>
    </row>
    <row r="40" spans="2:13" x14ac:dyDescent="0.35">
      <c r="G40" s="1">
        <v>0</v>
      </c>
      <c r="K40" t="s">
        <v>29</v>
      </c>
      <c r="L40" s="2">
        <v>2.6845399999999999E-5</v>
      </c>
      <c r="M40" t="s">
        <v>3</v>
      </c>
    </row>
    <row r="41" spans="2:13" x14ac:dyDescent="0.35">
      <c r="G41" s="1">
        <v>0</v>
      </c>
      <c r="K41" t="s">
        <v>34</v>
      </c>
      <c r="L41" s="2">
        <v>2.51355E-5</v>
      </c>
      <c r="M41" t="s">
        <v>3</v>
      </c>
    </row>
    <row r="42" spans="2:13" x14ac:dyDescent="0.35">
      <c r="F42" s="1">
        <v>0</v>
      </c>
      <c r="K42" t="s">
        <v>7</v>
      </c>
      <c r="L42" s="2">
        <v>3.8433599999999997E-5</v>
      </c>
      <c r="M42" t="s">
        <v>3</v>
      </c>
    </row>
    <row r="43" spans="2:13" x14ac:dyDescent="0.35">
      <c r="F43" s="1">
        <v>0</v>
      </c>
      <c r="K43" t="s">
        <v>35</v>
      </c>
      <c r="L43">
        <v>0</v>
      </c>
      <c r="M43" t="s">
        <v>3</v>
      </c>
    </row>
    <row r="44" spans="2:13" x14ac:dyDescent="0.35">
      <c r="D44" s="1">
        <v>6.9999999999999999E-4</v>
      </c>
      <c r="K44" t="s">
        <v>125</v>
      </c>
      <c r="L44">
        <v>0.14921999999999999</v>
      </c>
      <c r="M44" t="s">
        <v>3</v>
      </c>
    </row>
    <row r="45" spans="2:13" x14ac:dyDescent="0.35">
      <c r="E45" s="1">
        <v>6.9999999999999999E-4</v>
      </c>
      <c r="K45" t="s">
        <v>7</v>
      </c>
      <c r="L45">
        <v>0.14921999999999999</v>
      </c>
      <c r="M45" t="s">
        <v>3</v>
      </c>
    </row>
    <row r="46" spans="2:13" x14ac:dyDescent="0.35">
      <c r="D46" s="1">
        <v>0</v>
      </c>
      <c r="K46" t="s">
        <v>126</v>
      </c>
      <c r="L46">
        <v>4.3600000000000002E-3</v>
      </c>
      <c r="M46" t="s">
        <v>3</v>
      </c>
    </row>
    <row r="47" spans="2:13" x14ac:dyDescent="0.35">
      <c r="E47" s="1">
        <v>0</v>
      </c>
      <c r="K47" t="s">
        <v>7</v>
      </c>
      <c r="L47">
        <v>4.3600000000000002E-3</v>
      </c>
      <c r="M47" t="s">
        <v>3</v>
      </c>
    </row>
    <row r="48" spans="2:13" x14ac:dyDescent="0.35">
      <c r="B48" s="1">
        <v>0.2104</v>
      </c>
      <c r="K48" t="s">
        <v>127</v>
      </c>
      <c r="L48">
        <v>42.279760000000003</v>
      </c>
      <c r="M48" t="s">
        <v>3</v>
      </c>
    </row>
    <row r="49" spans="2:13" x14ac:dyDescent="0.35">
      <c r="C49" s="1">
        <v>0.2104</v>
      </c>
      <c r="K49" t="s">
        <v>128</v>
      </c>
      <c r="L49">
        <v>42.279760000000003</v>
      </c>
      <c r="M49" t="s">
        <v>3</v>
      </c>
    </row>
    <row r="50" spans="2:13" x14ac:dyDescent="0.35">
      <c r="D50" s="1">
        <v>0.20630000000000001</v>
      </c>
      <c r="K50" t="s">
        <v>6</v>
      </c>
      <c r="L50">
        <v>41.46658</v>
      </c>
      <c r="M50" t="s">
        <v>3</v>
      </c>
    </row>
    <row r="51" spans="2:13" x14ac:dyDescent="0.35">
      <c r="D51" s="1">
        <v>2.3999999999999998E-3</v>
      </c>
      <c r="K51" t="s">
        <v>130</v>
      </c>
      <c r="L51">
        <v>0.47595999999999999</v>
      </c>
      <c r="M51" t="s">
        <v>3</v>
      </c>
    </row>
    <row r="52" spans="2:13" x14ac:dyDescent="0.35">
      <c r="E52" s="1">
        <v>2.3999999999999998E-3</v>
      </c>
      <c r="K52" t="s">
        <v>7</v>
      </c>
      <c r="L52">
        <v>0.47595999999999999</v>
      </c>
      <c r="M52" t="s">
        <v>3</v>
      </c>
    </row>
    <row r="53" spans="2:13" x14ac:dyDescent="0.35">
      <c r="D53" s="1">
        <v>1.6999999999999999E-3</v>
      </c>
      <c r="K53" t="s">
        <v>129</v>
      </c>
      <c r="L53">
        <v>0.33722000000000002</v>
      </c>
      <c r="M53" t="s">
        <v>3</v>
      </c>
    </row>
    <row r="54" spans="2:13" x14ac:dyDescent="0.35">
      <c r="E54" s="1">
        <v>1.6999999999999999E-3</v>
      </c>
      <c r="K54" t="s">
        <v>7</v>
      </c>
      <c r="L54">
        <v>0.33722000000000002</v>
      </c>
      <c r="M54" t="s">
        <v>3</v>
      </c>
    </row>
    <row r="55" spans="2:13" x14ac:dyDescent="0.35">
      <c r="B55" s="1">
        <v>5.8900000000000001E-2</v>
      </c>
      <c r="K55" t="s">
        <v>131</v>
      </c>
      <c r="L55">
        <v>11.84135</v>
      </c>
      <c r="M55" t="s">
        <v>3</v>
      </c>
    </row>
    <row r="56" spans="2:13" x14ac:dyDescent="0.35">
      <c r="C56" s="1">
        <v>2.4799999999999999E-2</v>
      </c>
      <c r="K56" t="s">
        <v>38</v>
      </c>
      <c r="L56">
        <v>4.9942200000000003</v>
      </c>
      <c r="M56" t="s">
        <v>3</v>
      </c>
    </row>
    <row r="57" spans="2:13" x14ac:dyDescent="0.35">
      <c r="D57" s="1">
        <v>2.4799999999999999E-2</v>
      </c>
      <c r="K57" t="s">
        <v>169</v>
      </c>
      <c r="L57">
        <v>4.9942200000000003</v>
      </c>
      <c r="M57" t="s">
        <v>3</v>
      </c>
    </row>
    <row r="58" spans="2:13" x14ac:dyDescent="0.35">
      <c r="E58" s="1">
        <v>2.4799999999999999E-2</v>
      </c>
      <c r="K58" t="s">
        <v>7</v>
      </c>
      <c r="L58">
        <v>4.9942200000000003</v>
      </c>
      <c r="M58" t="s">
        <v>3</v>
      </c>
    </row>
    <row r="59" spans="2:13" x14ac:dyDescent="0.35">
      <c r="C59" s="1">
        <v>1.7399999999999999E-2</v>
      </c>
      <c r="K59" t="s">
        <v>133</v>
      </c>
      <c r="L59">
        <v>3.4891000000000001</v>
      </c>
      <c r="M59" t="s">
        <v>3</v>
      </c>
    </row>
    <row r="60" spans="2:13" x14ac:dyDescent="0.35">
      <c r="D60" s="1">
        <v>1.7000000000000001E-2</v>
      </c>
      <c r="K60" t="s">
        <v>40</v>
      </c>
      <c r="L60">
        <v>3.4144899999999998</v>
      </c>
      <c r="M60" t="s">
        <v>3</v>
      </c>
    </row>
    <row r="61" spans="2:13" x14ac:dyDescent="0.35">
      <c r="E61" s="1">
        <v>1.54E-2</v>
      </c>
      <c r="K61" t="s">
        <v>41</v>
      </c>
      <c r="L61">
        <v>3.0881400000000001</v>
      </c>
      <c r="M61" t="s">
        <v>3</v>
      </c>
    </row>
    <row r="62" spans="2:13" x14ac:dyDescent="0.35">
      <c r="E62" s="1">
        <v>8.9999999999999998E-4</v>
      </c>
      <c r="K62" t="s">
        <v>42</v>
      </c>
      <c r="L62">
        <v>0.17557</v>
      </c>
      <c r="M62" t="s">
        <v>3</v>
      </c>
    </row>
    <row r="63" spans="2:13" x14ac:dyDescent="0.35">
      <c r="E63" s="1">
        <v>8.0000000000000004E-4</v>
      </c>
      <c r="K63" t="s">
        <v>43</v>
      </c>
      <c r="L63">
        <v>0.15078</v>
      </c>
      <c r="M63" t="s">
        <v>3</v>
      </c>
    </row>
    <row r="64" spans="2:13" x14ac:dyDescent="0.35">
      <c r="F64" s="1">
        <v>6.9999999999999999E-4</v>
      </c>
      <c r="K64" t="s">
        <v>44</v>
      </c>
      <c r="L64">
        <v>0.13919000000000001</v>
      </c>
      <c r="M64" t="s">
        <v>3</v>
      </c>
    </row>
    <row r="65" spans="3:13" x14ac:dyDescent="0.35">
      <c r="G65" s="1">
        <v>5.0000000000000001E-4</v>
      </c>
      <c r="K65" t="s">
        <v>45</v>
      </c>
      <c r="L65">
        <v>9.0509999999999993E-2</v>
      </c>
      <c r="M65" t="s">
        <v>3</v>
      </c>
    </row>
    <row r="66" spans="3:13" x14ac:dyDescent="0.35">
      <c r="G66" s="1">
        <v>2.0000000000000001E-4</v>
      </c>
      <c r="K66" t="s">
        <v>26</v>
      </c>
      <c r="L66">
        <v>3.567E-2</v>
      </c>
      <c r="M66" t="s">
        <v>3</v>
      </c>
    </row>
    <row r="67" spans="3:13" x14ac:dyDescent="0.35">
      <c r="G67" s="1">
        <v>1E-4</v>
      </c>
      <c r="K67" t="s">
        <v>7</v>
      </c>
      <c r="L67">
        <v>1.206E-2</v>
      </c>
      <c r="M67" t="s">
        <v>3</v>
      </c>
    </row>
    <row r="68" spans="3:13" x14ac:dyDescent="0.35">
      <c r="G68" s="1">
        <v>0</v>
      </c>
      <c r="K68" t="s">
        <v>27</v>
      </c>
      <c r="L68">
        <v>5.9999999999999995E-4</v>
      </c>
      <c r="M68" t="s">
        <v>3</v>
      </c>
    </row>
    <row r="69" spans="3:13" x14ac:dyDescent="0.35">
      <c r="G69" s="1">
        <v>0</v>
      </c>
      <c r="K69" t="s">
        <v>46</v>
      </c>
      <c r="L69">
        <v>2.9E-4</v>
      </c>
      <c r="M69" t="s">
        <v>3</v>
      </c>
    </row>
    <row r="70" spans="3:13" x14ac:dyDescent="0.35">
      <c r="G70" s="1">
        <v>0</v>
      </c>
      <c r="K70" t="s">
        <v>28</v>
      </c>
      <c r="L70" s="2">
        <v>5.8982900000000001E-5</v>
      </c>
      <c r="M70" t="s">
        <v>3</v>
      </c>
    </row>
    <row r="71" spans="3:13" x14ac:dyDescent="0.35">
      <c r="F71" s="1">
        <v>1E-4</v>
      </c>
      <c r="K71" t="s">
        <v>47</v>
      </c>
      <c r="L71">
        <v>1.098E-2</v>
      </c>
      <c r="M71" t="s">
        <v>3</v>
      </c>
    </row>
    <row r="72" spans="3:13" x14ac:dyDescent="0.35">
      <c r="F72" s="1">
        <v>0</v>
      </c>
      <c r="K72" t="s">
        <v>48</v>
      </c>
      <c r="L72">
        <v>6.0999999999999997E-4</v>
      </c>
      <c r="M72" t="s">
        <v>3</v>
      </c>
    </row>
    <row r="73" spans="3:13" x14ac:dyDescent="0.35">
      <c r="D73" s="1">
        <v>4.0000000000000002E-4</v>
      </c>
      <c r="K73" t="s">
        <v>167</v>
      </c>
      <c r="L73">
        <v>7.4609999999999996E-2</v>
      </c>
      <c r="M73" t="s">
        <v>3</v>
      </c>
    </row>
    <row r="74" spans="3:13" x14ac:dyDescent="0.35">
      <c r="E74" s="1">
        <v>4.0000000000000002E-4</v>
      </c>
      <c r="K74" t="s">
        <v>7</v>
      </c>
      <c r="L74">
        <v>7.4609999999999996E-2</v>
      </c>
      <c r="M74" t="s">
        <v>3</v>
      </c>
    </row>
    <row r="75" spans="3:13" x14ac:dyDescent="0.35">
      <c r="C75" s="1">
        <v>1.67E-2</v>
      </c>
      <c r="K75" t="s">
        <v>132</v>
      </c>
      <c r="L75">
        <v>3.3580399999999999</v>
      </c>
      <c r="M75" t="s">
        <v>3</v>
      </c>
    </row>
    <row r="76" spans="3:13" x14ac:dyDescent="0.35">
      <c r="D76" s="1">
        <v>0.01</v>
      </c>
      <c r="K76" t="s">
        <v>51</v>
      </c>
      <c r="L76">
        <v>2.0063499999999999</v>
      </c>
      <c r="M76" t="s">
        <v>3</v>
      </c>
    </row>
    <row r="77" spans="3:13" x14ac:dyDescent="0.35">
      <c r="E77" s="1">
        <v>6.7999999999999996E-3</v>
      </c>
      <c r="K77" t="s">
        <v>52</v>
      </c>
      <c r="L77">
        <v>1.3569100000000001</v>
      </c>
      <c r="M77" t="s">
        <v>3</v>
      </c>
    </row>
    <row r="78" spans="3:13" x14ac:dyDescent="0.35">
      <c r="F78" s="1">
        <v>4.0000000000000001E-3</v>
      </c>
      <c r="K78" t="s">
        <v>53</v>
      </c>
      <c r="L78">
        <v>0.80937999999999999</v>
      </c>
      <c r="M78" t="s">
        <v>3</v>
      </c>
    </row>
    <row r="79" spans="3:13" x14ac:dyDescent="0.35">
      <c r="G79" s="1">
        <v>2.5999999999999999E-3</v>
      </c>
      <c r="K79" t="s">
        <v>45</v>
      </c>
      <c r="L79">
        <v>0.52242</v>
      </c>
      <c r="M79" t="s">
        <v>3</v>
      </c>
    </row>
    <row r="80" spans="3:13" x14ac:dyDescent="0.35">
      <c r="G80" s="1">
        <v>5.9999999999999995E-4</v>
      </c>
      <c r="K80" t="s">
        <v>26</v>
      </c>
      <c r="L80">
        <v>0.12605</v>
      </c>
      <c r="M80" t="s">
        <v>3</v>
      </c>
    </row>
    <row r="81" spans="4:13" x14ac:dyDescent="0.35">
      <c r="G81" s="1">
        <v>5.9999999999999995E-4</v>
      </c>
      <c r="K81" t="s">
        <v>54</v>
      </c>
      <c r="L81">
        <v>0.1162</v>
      </c>
      <c r="M81" t="s">
        <v>3</v>
      </c>
    </row>
    <row r="82" spans="4:13" x14ac:dyDescent="0.35">
      <c r="G82" s="1">
        <v>2.0000000000000001E-4</v>
      </c>
      <c r="K82" t="s">
        <v>7</v>
      </c>
      <c r="L82">
        <v>4.2610000000000002E-2</v>
      </c>
      <c r="M82" t="s">
        <v>3</v>
      </c>
    </row>
    <row r="83" spans="4:13" x14ac:dyDescent="0.35">
      <c r="G83" s="1">
        <v>0</v>
      </c>
      <c r="K83" t="s">
        <v>27</v>
      </c>
      <c r="L83">
        <v>2.0999999999999999E-3</v>
      </c>
      <c r="M83" t="s">
        <v>3</v>
      </c>
    </row>
    <row r="84" spans="4:13" x14ac:dyDescent="0.35">
      <c r="F84" s="1">
        <v>1.6000000000000001E-3</v>
      </c>
      <c r="K84" t="s">
        <v>55</v>
      </c>
      <c r="L84">
        <v>0.32938000000000001</v>
      </c>
      <c r="M84" t="s">
        <v>3</v>
      </c>
    </row>
    <row r="85" spans="4:13" x14ac:dyDescent="0.35">
      <c r="G85" s="1">
        <v>5.9999999999999995E-4</v>
      </c>
      <c r="K85" t="s">
        <v>26</v>
      </c>
      <c r="L85">
        <v>0.12573999999999999</v>
      </c>
      <c r="M85" t="s">
        <v>3</v>
      </c>
    </row>
    <row r="86" spans="4:13" x14ac:dyDescent="0.35">
      <c r="G86" s="1">
        <v>5.0000000000000001E-4</v>
      </c>
      <c r="K86" t="s">
        <v>56</v>
      </c>
      <c r="L86">
        <v>9.1539999999999996E-2</v>
      </c>
      <c r="M86" t="s">
        <v>3</v>
      </c>
    </row>
    <row r="87" spans="4:13" x14ac:dyDescent="0.35">
      <c r="G87" s="1">
        <v>2.9999999999999997E-4</v>
      </c>
      <c r="K87" t="s">
        <v>57</v>
      </c>
      <c r="L87">
        <v>6.7500000000000004E-2</v>
      </c>
      <c r="M87" t="s">
        <v>3</v>
      </c>
    </row>
    <row r="88" spans="4:13" x14ac:dyDescent="0.35">
      <c r="G88" s="1">
        <v>2.0000000000000001E-4</v>
      </c>
      <c r="K88" t="s">
        <v>7</v>
      </c>
      <c r="L88">
        <v>4.2509999999999999E-2</v>
      </c>
      <c r="M88" t="s">
        <v>3</v>
      </c>
    </row>
    <row r="89" spans="4:13" x14ac:dyDescent="0.35">
      <c r="G89" s="1">
        <v>0</v>
      </c>
      <c r="K89" t="s">
        <v>27</v>
      </c>
      <c r="L89">
        <v>2.0999999999999999E-3</v>
      </c>
      <c r="M89" t="s">
        <v>3</v>
      </c>
    </row>
    <row r="90" spans="4:13" x14ac:dyDescent="0.35">
      <c r="F90" s="1">
        <v>8.0000000000000004E-4</v>
      </c>
      <c r="K90" t="s">
        <v>26</v>
      </c>
      <c r="L90">
        <v>0.16102</v>
      </c>
      <c r="M90" t="s">
        <v>3</v>
      </c>
    </row>
    <row r="91" spans="4:13" x14ac:dyDescent="0.35">
      <c r="F91" s="1">
        <v>2.9999999999999997E-4</v>
      </c>
      <c r="K91" t="s">
        <v>7</v>
      </c>
      <c r="L91">
        <v>5.4429999999999999E-2</v>
      </c>
      <c r="M91" t="s">
        <v>3</v>
      </c>
    </row>
    <row r="92" spans="4:13" x14ac:dyDescent="0.35">
      <c r="F92" s="1">
        <v>0</v>
      </c>
      <c r="K92" t="s">
        <v>27</v>
      </c>
      <c r="L92">
        <v>2.6900000000000001E-3</v>
      </c>
      <c r="M92" t="s">
        <v>3</v>
      </c>
    </row>
    <row r="93" spans="4:13" x14ac:dyDescent="0.35">
      <c r="E93" s="1">
        <v>3.2000000000000002E-3</v>
      </c>
      <c r="K93" t="s">
        <v>58</v>
      </c>
      <c r="L93">
        <v>0.64944000000000002</v>
      </c>
      <c r="M93" t="s">
        <v>3</v>
      </c>
    </row>
    <row r="94" spans="4:13" x14ac:dyDescent="0.35">
      <c r="F94" s="1">
        <v>3.2000000000000002E-3</v>
      </c>
      <c r="K94" t="s">
        <v>59</v>
      </c>
      <c r="L94">
        <v>0.64944000000000002</v>
      </c>
      <c r="M94" t="s">
        <v>3</v>
      </c>
    </row>
    <row r="95" spans="4:13" x14ac:dyDescent="0.35">
      <c r="D95" s="1">
        <v>6.7000000000000002E-3</v>
      </c>
      <c r="K95" t="s">
        <v>171</v>
      </c>
      <c r="L95">
        <v>1.34297</v>
      </c>
      <c r="M95" t="s">
        <v>3</v>
      </c>
    </row>
    <row r="96" spans="4:13" x14ac:dyDescent="0.35">
      <c r="E96" s="1">
        <v>6.7000000000000002E-3</v>
      </c>
      <c r="K96" t="s">
        <v>7</v>
      </c>
      <c r="L96">
        <v>1.34297</v>
      </c>
      <c r="M96" t="s">
        <v>3</v>
      </c>
    </row>
    <row r="97" spans="2:13" x14ac:dyDescent="0.35">
      <c r="D97" s="1">
        <v>0</v>
      </c>
      <c r="K97" t="s">
        <v>173</v>
      </c>
      <c r="L97">
        <v>8.7200000000000003E-3</v>
      </c>
      <c r="M97" t="s">
        <v>3</v>
      </c>
    </row>
    <row r="98" spans="2:13" x14ac:dyDescent="0.35">
      <c r="E98" s="1">
        <v>0</v>
      </c>
      <c r="K98" t="s">
        <v>7</v>
      </c>
      <c r="L98">
        <v>8.7200000000000003E-3</v>
      </c>
      <c r="M98" t="s">
        <v>3</v>
      </c>
    </row>
    <row r="99" spans="2:13" x14ac:dyDescent="0.35">
      <c r="B99" s="1">
        <v>2.47E-2</v>
      </c>
      <c r="K99" t="s">
        <v>134</v>
      </c>
      <c r="L99">
        <v>4.9622999999999999</v>
      </c>
      <c r="M99" t="s">
        <v>3</v>
      </c>
    </row>
    <row r="100" spans="2:13" x14ac:dyDescent="0.35">
      <c r="C100" s="1">
        <v>2.47E-2</v>
      </c>
      <c r="K100" t="s">
        <v>135</v>
      </c>
      <c r="L100">
        <v>4.9622999999999999</v>
      </c>
      <c r="M100" t="s">
        <v>3</v>
      </c>
    </row>
    <row r="101" spans="2:13" x14ac:dyDescent="0.35">
      <c r="D101" s="1">
        <v>2.47E-2</v>
      </c>
      <c r="K101" t="s">
        <v>63</v>
      </c>
      <c r="L101">
        <v>4.95939</v>
      </c>
      <c r="M101" t="s">
        <v>3</v>
      </c>
    </row>
    <row r="102" spans="2:13" x14ac:dyDescent="0.35">
      <c r="E102" s="1">
        <v>2.1499999999999998E-2</v>
      </c>
      <c r="K102" t="s">
        <v>64</v>
      </c>
      <c r="L102">
        <v>4.3178700000000001</v>
      </c>
      <c r="M102" t="s">
        <v>3</v>
      </c>
    </row>
    <row r="103" spans="2:13" x14ac:dyDescent="0.35">
      <c r="F103" s="1">
        <v>1.35E-2</v>
      </c>
      <c r="K103" t="s">
        <v>65</v>
      </c>
      <c r="L103">
        <v>2.7190300000000001</v>
      </c>
      <c r="M103" t="s">
        <v>3</v>
      </c>
    </row>
    <row r="104" spans="2:13" x14ac:dyDescent="0.35">
      <c r="G104" s="1">
        <v>1.3299999999999999E-2</v>
      </c>
      <c r="K104" t="s">
        <v>66</v>
      </c>
      <c r="L104">
        <v>2.6632899999999999</v>
      </c>
      <c r="M104" t="s">
        <v>3</v>
      </c>
    </row>
    <row r="105" spans="2:13" x14ac:dyDescent="0.35">
      <c r="G105" s="1">
        <v>2.0000000000000001E-4</v>
      </c>
      <c r="K105" t="s">
        <v>67</v>
      </c>
      <c r="L105">
        <v>3.8980000000000001E-2</v>
      </c>
      <c r="M105" t="s">
        <v>3</v>
      </c>
    </row>
    <row r="106" spans="2:13" x14ac:dyDescent="0.35">
      <c r="G106" s="1">
        <v>1E-4</v>
      </c>
      <c r="K106" t="s">
        <v>7</v>
      </c>
      <c r="L106">
        <v>1.106E-2</v>
      </c>
      <c r="M106" t="s">
        <v>3</v>
      </c>
    </row>
    <row r="107" spans="2:13" x14ac:dyDescent="0.35">
      <c r="G107" s="1">
        <v>0</v>
      </c>
      <c r="K107" t="s">
        <v>68</v>
      </c>
      <c r="L107">
        <v>1.65E-3</v>
      </c>
      <c r="M107" t="s">
        <v>3</v>
      </c>
    </row>
    <row r="108" spans="2:13" x14ac:dyDescent="0.35">
      <c r="G108" s="1">
        <v>0</v>
      </c>
      <c r="K108" t="s">
        <v>69</v>
      </c>
      <c r="L108">
        <v>1.31E-3</v>
      </c>
      <c r="M108" t="s">
        <v>3</v>
      </c>
    </row>
    <row r="109" spans="2:13" x14ac:dyDescent="0.35">
      <c r="G109" s="1">
        <v>0</v>
      </c>
      <c r="K109" t="s">
        <v>70</v>
      </c>
      <c r="L109">
        <v>1.01E-3</v>
      </c>
      <c r="M109" t="s">
        <v>3</v>
      </c>
    </row>
    <row r="110" spans="2:13" x14ac:dyDescent="0.35">
      <c r="H110" s="1">
        <v>0</v>
      </c>
      <c r="K110" t="s">
        <v>136</v>
      </c>
      <c r="L110">
        <v>1E-3</v>
      </c>
      <c r="M110" t="s">
        <v>3</v>
      </c>
    </row>
    <row r="111" spans="2:13" x14ac:dyDescent="0.35">
      <c r="H111" s="1">
        <v>0</v>
      </c>
      <c r="K111" t="s">
        <v>137</v>
      </c>
      <c r="L111" s="2">
        <v>4.0545199999999996E-6</v>
      </c>
      <c r="M111" t="s">
        <v>3</v>
      </c>
    </row>
    <row r="112" spans="2:13" x14ac:dyDescent="0.35">
      <c r="H112" s="1">
        <v>0</v>
      </c>
      <c r="K112" t="s">
        <v>7</v>
      </c>
      <c r="L112" s="2">
        <v>1.8289E-6</v>
      </c>
      <c r="M112" t="s">
        <v>3</v>
      </c>
    </row>
    <row r="113" spans="6:13" x14ac:dyDescent="0.35">
      <c r="G113" s="1">
        <v>0</v>
      </c>
      <c r="K113" t="s">
        <v>71</v>
      </c>
      <c r="L113">
        <v>8.0000000000000004E-4</v>
      </c>
      <c r="M113" t="s">
        <v>3</v>
      </c>
    </row>
    <row r="114" spans="6:13" x14ac:dyDescent="0.35">
      <c r="G114" s="1">
        <v>0</v>
      </c>
      <c r="K114" t="s">
        <v>72</v>
      </c>
      <c r="L114">
        <v>5.2999999999999998E-4</v>
      </c>
      <c r="M114" t="s">
        <v>3</v>
      </c>
    </row>
    <row r="115" spans="6:13" x14ac:dyDescent="0.35">
      <c r="G115" s="1">
        <v>0</v>
      </c>
      <c r="K115" t="s">
        <v>73</v>
      </c>
      <c r="L115">
        <v>2.9E-4</v>
      </c>
      <c r="M115" t="s">
        <v>3</v>
      </c>
    </row>
    <row r="116" spans="6:13" x14ac:dyDescent="0.35">
      <c r="G116" s="1">
        <v>0</v>
      </c>
      <c r="K116" t="s">
        <v>74</v>
      </c>
      <c r="L116">
        <v>1.2E-4</v>
      </c>
      <c r="M116" t="s">
        <v>3</v>
      </c>
    </row>
    <row r="117" spans="6:13" x14ac:dyDescent="0.35">
      <c r="G117" s="1">
        <v>0</v>
      </c>
      <c r="K117" t="s">
        <v>75</v>
      </c>
      <c r="L117" s="2">
        <v>2.4202499999999998E-6</v>
      </c>
      <c r="M117" t="s">
        <v>3</v>
      </c>
    </row>
    <row r="118" spans="6:13" x14ac:dyDescent="0.35">
      <c r="G118" s="1">
        <v>0</v>
      </c>
      <c r="K118" t="s">
        <v>76</v>
      </c>
      <c r="L118" s="2">
        <v>1.6301700000000001E-7</v>
      </c>
      <c r="M118" t="s">
        <v>3</v>
      </c>
    </row>
    <row r="119" spans="6:13" x14ac:dyDescent="0.35">
      <c r="F119" s="1">
        <v>4.7000000000000002E-3</v>
      </c>
      <c r="K119" t="s">
        <v>77</v>
      </c>
      <c r="L119">
        <v>0.93630999999999998</v>
      </c>
      <c r="M119" t="s">
        <v>3</v>
      </c>
    </row>
    <row r="120" spans="6:13" x14ac:dyDescent="0.35">
      <c r="G120" s="1">
        <v>2.3E-3</v>
      </c>
      <c r="K120" t="s">
        <v>78</v>
      </c>
      <c r="L120">
        <v>0.45229999999999998</v>
      </c>
      <c r="M120" t="s">
        <v>3</v>
      </c>
    </row>
    <row r="121" spans="6:13" x14ac:dyDescent="0.35">
      <c r="H121" s="1">
        <v>1.6000000000000001E-3</v>
      </c>
      <c r="K121" t="s">
        <v>16</v>
      </c>
      <c r="L121">
        <v>0.32879000000000003</v>
      </c>
      <c r="M121" t="s">
        <v>3</v>
      </c>
    </row>
    <row r="122" spans="6:13" x14ac:dyDescent="0.35">
      <c r="H122" s="1">
        <v>5.0000000000000001E-4</v>
      </c>
      <c r="K122" t="s">
        <v>79</v>
      </c>
      <c r="L122">
        <v>0.10448</v>
      </c>
      <c r="M122" t="s">
        <v>3</v>
      </c>
    </row>
    <row r="123" spans="6:13" x14ac:dyDescent="0.35">
      <c r="I123" s="1">
        <v>5.0000000000000001E-4</v>
      </c>
      <c r="K123" t="s">
        <v>92</v>
      </c>
      <c r="L123">
        <v>0.10446999999999999</v>
      </c>
      <c r="M123" t="s">
        <v>3</v>
      </c>
    </row>
    <row r="124" spans="6:13" x14ac:dyDescent="0.35">
      <c r="I124" s="1">
        <v>0</v>
      </c>
      <c r="K124" t="s">
        <v>7</v>
      </c>
      <c r="L124" s="2">
        <v>1.1056100000000001E-5</v>
      </c>
      <c r="M124" t="s">
        <v>3</v>
      </c>
    </row>
    <row r="125" spans="6:13" x14ac:dyDescent="0.35">
      <c r="I125" s="1">
        <v>0</v>
      </c>
      <c r="K125" t="s">
        <v>93</v>
      </c>
      <c r="L125" s="2">
        <v>3.71718E-6</v>
      </c>
      <c r="M125" t="s">
        <v>3</v>
      </c>
    </row>
    <row r="126" spans="6:13" x14ac:dyDescent="0.35">
      <c r="H126" s="1">
        <v>0</v>
      </c>
      <c r="K126" t="s">
        <v>80</v>
      </c>
      <c r="L126">
        <v>8.2400000000000008E-3</v>
      </c>
      <c r="M126" t="s">
        <v>3</v>
      </c>
    </row>
    <row r="127" spans="6:13" x14ac:dyDescent="0.35">
      <c r="H127" s="1">
        <v>0</v>
      </c>
      <c r="K127" t="s">
        <v>67</v>
      </c>
      <c r="L127">
        <v>6.1399999999999996E-3</v>
      </c>
      <c r="M127" t="s">
        <v>3</v>
      </c>
    </row>
    <row r="128" spans="6:13" x14ac:dyDescent="0.35">
      <c r="H128" s="1">
        <v>0</v>
      </c>
      <c r="K128" t="s">
        <v>7</v>
      </c>
      <c r="L128">
        <v>2.4199999999999998E-3</v>
      </c>
      <c r="M128" t="s">
        <v>3</v>
      </c>
    </row>
    <row r="129" spans="7:13" x14ac:dyDescent="0.35">
      <c r="H129" s="1">
        <v>0</v>
      </c>
      <c r="K129" t="s">
        <v>48</v>
      </c>
      <c r="L129">
        <v>1.1000000000000001E-3</v>
      </c>
      <c r="M129" t="s">
        <v>3</v>
      </c>
    </row>
    <row r="130" spans="7:13" x14ac:dyDescent="0.35">
      <c r="H130" s="1">
        <v>0</v>
      </c>
      <c r="K130" t="s">
        <v>81</v>
      </c>
      <c r="L130">
        <v>9.7000000000000005E-4</v>
      </c>
      <c r="M130" t="s">
        <v>3</v>
      </c>
    </row>
    <row r="131" spans="7:13" x14ac:dyDescent="0.35">
      <c r="I131" s="1">
        <v>0</v>
      </c>
      <c r="K131" t="s">
        <v>94</v>
      </c>
      <c r="L131">
        <v>5.8E-4</v>
      </c>
      <c r="M131" t="s">
        <v>3</v>
      </c>
    </row>
    <row r="132" spans="7:13" x14ac:dyDescent="0.35">
      <c r="I132" s="1">
        <v>0</v>
      </c>
      <c r="K132" t="s">
        <v>95</v>
      </c>
      <c r="L132">
        <v>1.6000000000000001E-4</v>
      </c>
      <c r="M132" t="s">
        <v>3</v>
      </c>
    </row>
    <row r="133" spans="7:13" x14ac:dyDescent="0.35">
      <c r="I133" s="1">
        <v>0</v>
      </c>
      <c r="K133" t="s">
        <v>96</v>
      </c>
      <c r="L133" s="2">
        <v>9.9874299999999993E-5</v>
      </c>
      <c r="M133" t="s">
        <v>3</v>
      </c>
    </row>
    <row r="134" spans="7:13" x14ac:dyDescent="0.35">
      <c r="I134" s="1">
        <v>0</v>
      </c>
      <c r="K134" t="s">
        <v>87</v>
      </c>
      <c r="L134" s="2">
        <v>8.6898700000000002E-5</v>
      </c>
      <c r="M134" t="s">
        <v>3</v>
      </c>
    </row>
    <row r="135" spans="7:13" x14ac:dyDescent="0.35">
      <c r="I135" s="1">
        <v>0</v>
      </c>
      <c r="K135" t="s">
        <v>16</v>
      </c>
      <c r="L135" s="2">
        <v>2.6169E-5</v>
      </c>
      <c r="M135" t="s">
        <v>3</v>
      </c>
    </row>
    <row r="136" spans="7:13" x14ac:dyDescent="0.35">
      <c r="I136" s="1">
        <v>0</v>
      </c>
      <c r="K136" t="s">
        <v>74</v>
      </c>
      <c r="L136" s="2">
        <v>6.2056899999999999E-6</v>
      </c>
      <c r="M136" t="s">
        <v>3</v>
      </c>
    </row>
    <row r="137" spans="7:13" x14ac:dyDescent="0.35">
      <c r="I137" s="1">
        <v>0</v>
      </c>
      <c r="K137" t="s">
        <v>7</v>
      </c>
      <c r="L137" s="2">
        <v>1.3897600000000001E-7</v>
      </c>
      <c r="M137" t="s">
        <v>3</v>
      </c>
    </row>
    <row r="138" spans="7:13" x14ac:dyDescent="0.35">
      <c r="I138" s="1">
        <v>0</v>
      </c>
      <c r="K138" t="s">
        <v>97</v>
      </c>
      <c r="L138" s="2">
        <v>1.12105E-7</v>
      </c>
      <c r="M138" t="s">
        <v>3</v>
      </c>
    </row>
    <row r="139" spans="7:13" x14ac:dyDescent="0.35">
      <c r="H139" s="1">
        <v>0</v>
      </c>
      <c r="K139" t="s">
        <v>82</v>
      </c>
      <c r="L139" s="2">
        <v>9.9029400000000004E-5</v>
      </c>
      <c r="M139" t="s">
        <v>3</v>
      </c>
    </row>
    <row r="140" spans="7:13" x14ac:dyDescent="0.35">
      <c r="I140" s="1">
        <v>0</v>
      </c>
      <c r="K140" t="s">
        <v>71</v>
      </c>
      <c r="L140" s="2">
        <v>6.4543100000000002E-5</v>
      </c>
      <c r="M140" t="s">
        <v>3</v>
      </c>
    </row>
    <row r="141" spans="7:13" x14ac:dyDescent="0.35">
      <c r="I141" s="1">
        <v>0</v>
      </c>
      <c r="K141" t="s">
        <v>96</v>
      </c>
      <c r="L141" s="2">
        <v>3.4486300000000002E-5</v>
      </c>
      <c r="M141" t="s">
        <v>3</v>
      </c>
    </row>
    <row r="142" spans="7:13" x14ac:dyDescent="0.35">
      <c r="H142" s="1">
        <v>0</v>
      </c>
      <c r="K142" t="s">
        <v>83</v>
      </c>
      <c r="L142" s="2">
        <v>6.18535E-5</v>
      </c>
      <c r="M142" t="s">
        <v>3</v>
      </c>
    </row>
    <row r="143" spans="7:13" x14ac:dyDescent="0.35">
      <c r="G143" s="1">
        <v>6.9999999999999999E-4</v>
      </c>
      <c r="K143" t="s">
        <v>84</v>
      </c>
      <c r="L143">
        <v>0.13356000000000001</v>
      </c>
      <c r="M143" t="s">
        <v>3</v>
      </c>
    </row>
    <row r="144" spans="7:13" x14ac:dyDescent="0.35">
      <c r="H144" s="1">
        <v>4.0000000000000002E-4</v>
      </c>
      <c r="K144" t="s">
        <v>69</v>
      </c>
      <c r="L144">
        <v>7.5439999999999993E-2</v>
      </c>
      <c r="M144" t="s">
        <v>3</v>
      </c>
    </row>
    <row r="145" spans="6:13" x14ac:dyDescent="0.35">
      <c r="H145" s="1">
        <v>2.9999999999999997E-4</v>
      </c>
      <c r="K145" t="s">
        <v>86</v>
      </c>
      <c r="L145">
        <v>5.8119999999999998E-2</v>
      </c>
      <c r="M145" t="s">
        <v>3</v>
      </c>
    </row>
    <row r="146" spans="6:13" x14ac:dyDescent="0.35">
      <c r="G146" s="1">
        <v>2.9999999999999997E-4</v>
      </c>
      <c r="K146" t="s">
        <v>85</v>
      </c>
      <c r="L146">
        <v>6.4420000000000005E-2</v>
      </c>
      <c r="M146" t="s">
        <v>3</v>
      </c>
    </row>
    <row r="147" spans="6:13" x14ac:dyDescent="0.35">
      <c r="H147" s="1">
        <v>2.9999999999999997E-4</v>
      </c>
      <c r="K147" t="s">
        <v>98</v>
      </c>
      <c r="L147">
        <v>5.4629999999999998E-2</v>
      </c>
      <c r="M147" t="s">
        <v>3</v>
      </c>
    </row>
    <row r="148" spans="6:13" x14ac:dyDescent="0.35">
      <c r="H148" s="1">
        <v>0</v>
      </c>
      <c r="K148" t="s">
        <v>99</v>
      </c>
      <c r="L148">
        <v>9.7900000000000001E-3</v>
      </c>
      <c r="M148" t="s">
        <v>3</v>
      </c>
    </row>
    <row r="149" spans="6:13" x14ac:dyDescent="0.35">
      <c r="G149" s="1">
        <v>2.9999999999999997E-4</v>
      </c>
      <c r="K149" t="s">
        <v>86</v>
      </c>
      <c r="L149">
        <v>6.4329999999999998E-2</v>
      </c>
      <c r="M149" t="s">
        <v>3</v>
      </c>
    </row>
    <row r="150" spans="6:13" x14ac:dyDescent="0.35">
      <c r="G150" s="1">
        <v>2.9999999999999997E-4</v>
      </c>
      <c r="K150" t="s">
        <v>7</v>
      </c>
      <c r="L150">
        <v>5.2699999999999997E-2</v>
      </c>
      <c r="M150" t="s">
        <v>3</v>
      </c>
    </row>
    <row r="151" spans="6:13" x14ac:dyDescent="0.35">
      <c r="G151" s="1">
        <v>2.0000000000000001E-4</v>
      </c>
      <c r="K151" t="s">
        <v>87</v>
      </c>
      <c r="L151">
        <v>4.7890000000000002E-2</v>
      </c>
      <c r="M151" t="s">
        <v>3</v>
      </c>
    </row>
    <row r="152" spans="6:13" x14ac:dyDescent="0.35">
      <c r="G152" s="1">
        <v>2.0000000000000001E-4</v>
      </c>
      <c r="K152" t="s">
        <v>88</v>
      </c>
      <c r="L152">
        <v>4.1340000000000002E-2</v>
      </c>
      <c r="M152" t="s">
        <v>3</v>
      </c>
    </row>
    <row r="153" spans="6:13" x14ac:dyDescent="0.35">
      <c r="G153" s="1">
        <v>2.0000000000000001E-4</v>
      </c>
      <c r="K153" t="s">
        <v>89</v>
      </c>
      <c r="L153">
        <v>4.0439999999999997E-2</v>
      </c>
      <c r="M153" t="s">
        <v>3</v>
      </c>
    </row>
    <row r="154" spans="6:13" x14ac:dyDescent="0.35">
      <c r="G154" s="1">
        <v>2.0000000000000001E-4</v>
      </c>
      <c r="K154" t="s">
        <v>90</v>
      </c>
      <c r="L154">
        <v>3.1759999999999997E-2</v>
      </c>
      <c r="M154" t="s">
        <v>3</v>
      </c>
    </row>
    <row r="155" spans="6:13" x14ac:dyDescent="0.35">
      <c r="G155" s="1">
        <v>0</v>
      </c>
      <c r="K155" t="s">
        <v>91</v>
      </c>
      <c r="L155">
        <v>7.4099999999999999E-3</v>
      </c>
      <c r="M155" t="s">
        <v>3</v>
      </c>
    </row>
    <row r="156" spans="6:13" x14ac:dyDescent="0.35">
      <c r="H156" s="1">
        <v>0</v>
      </c>
      <c r="K156" t="s">
        <v>100</v>
      </c>
      <c r="L156">
        <v>4.3299999999999996E-3</v>
      </c>
      <c r="M156" t="s">
        <v>3</v>
      </c>
    </row>
    <row r="157" spans="6:13" x14ac:dyDescent="0.35">
      <c r="H157" s="1">
        <v>0</v>
      </c>
      <c r="K157" t="s">
        <v>101</v>
      </c>
      <c r="L157">
        <v>3.4399999999999999E-3</v>
      </c>
      <c r="M157" t="s">
        <v>3</v>
      </c>
    </row>
    <row r="158" spans="6:13" x14ac:dyDescent="0.35">
      <c r="H158" s="1">
        <v>0</v>
      </c>
      <c r="K158" t="s">
        <v>68</v>
      </c>
      <c r="L158">
        <v>-3.6000000000000002E-4</v>
      </c>
      <c r="M158" t="s">
        <v>3</v>
      </c>
    </row>
    <row r="159" spans="6:13" x14ac:dyDescent="0.35">
      <c r="G159" s="1">
        <v>0</v>
      </c>
      <c r="K159" t="s">
        <v>83</v>
      </c>
      <c r="L159">
        <v>1.7000000000000001E-4</v>
      </c>
      <c r="M159" t="s">
        <v>3</v>
      </c>
    </row>
    <row r="160" spans="6:13" x14ac:dyDescent="0.35">
      <c r="F160" s="1">
        <v>2.3E-3</v>
      </c>
      <c r="K160" t="s">
        <v>78</v>
      </c>
      <c r="L160">
        <v>0.45538000000000001</v>
      </c>
      <c r="M160" t="s">
        <v>3</v>
      </c>
    </row>
    <row r="161" spans="4:13" x14ac:dyDescent="0.35">
      <c r="F161" s="1">
        <v>2.0000000000000001E-4</v>
      </c>
      <c r="K161" t="s">
        <v>87</v>
      </c>
      <c r="L161">
        <v>4.5469999999999997E-2</v>
      </c>
      <c r="M161" t="s">
        <v>3</v>
      </c>
    </row>
    <row r="162" spans="4:13" x14ac:dyDescent="0.35">
      <c r="F162" s="1">
        <v>2.0000000000000001E-4</v>
      </c>
      <c r="K162" t="s">
        <v>88</v>
      </c>
      <c r="L162">
        <v>3.9329999999999997E-2</v>
      </c>
      <c r="M162" t="s">
        <v>3</v>
      </c>
    </row>
    <row r="163" spans="4:13" x14ac:dyDescent="0.35">
      <c r="F163" s="1">
        <v>2.0000000000000001E-4</v>
      </c>
      <c r="K163" t="s">
        <v>89</v>
      </c>
      <c r="L163">
        <v>3.8399999999999997E-2</v>
      </c>
      <c r="M163" t="s">
        <v>3</v>
      </c>
    </row>
    <row r="164" spans="4:13" x14ac:dyDescent="0.35">
      <c r="F164" s="1">
        <v>2.0000000000000001E-4</v>
      </c>
      <c r="K164" t="s">
        <v>90</v>
      </c>
      <c r="L164">
        <v>3.1910000000000001E-2</v>
      </c>
      <c r="M164" t="s">
        <v>3</v>
      </c>
    </row>
    <row r="165" spans="4:13" x14ac:dyDescent="0.35">
      <c r="F165" s="1">
        <v>2.0000000000000001E-4</v>
      </c>
      <c r="K165" t="s">
        <v>85</v>
      </c>
      <c r="L165">
        <v>3.0960000000000001E-2</v>
      </c>
      <c r="M165" t="s">
        <v>3</v>
      </c>
    </row>
    <row r="166" spans="4:13" x14ac:dyDescent="0.35">
      <c r="F166" s="1">
        <v>1E-4</v>
      </c>
      <c r="K166" t="s">
        <v>7</v>
      </c>
      <c r="L166">
        <v>1.3480000000000001E-2</v>
      </c>
      <c r="M166" t="s">
        <v>3</v>
      </c>
    </row>
    <row r="167" spans="4:13" x14ac:dyDescent="0.35">
      <c r="F167" s="1">
        <v>0</v>
      </c>
      <c r="K167" t="s">
        <v>91</v>
      </c>
      <c r="L167">
        <v>7.45E-3</v>
      </c>
      <c r="M167" t="s">
        <v>3</v>
      </c>
    </row>
    <row r="168" spans="4:13" x14ac:dyDescent="0.35">
      <c r="F168" s="1">
        <v>0</v>
      </c>
      <c r="K168" t="s">
        <v>102</v>
      </c>
      <c r="L168">
        <v>1.6000000000000001E-4</v>
      </c>
      <c r="M168" t="s">
        <v>3</v>
      </c>
    </row>
    <row r="169" spans="4:13" x14ac:dyDescent="0.35">
      <c r="E169" s="1">
        <v>3.0999999999999999E-3</v>
      </c>
      <c r="K169" t="s">
        <v>103</v>
      </c>
      <c r="L169">
        <v>0.62914999999999999</v>
      </c>
      <c r="M169" t="s">
        <v>3</v>
      </c>
    </row>
    <row r="170" spans="4:13" x14ac:dyDescent="0.35">
      <c r="F170" s="1">
        <v>3.0999999999999999E-3</v>
      </c>
      <c r="K170" t="s">
        <v>140</v>
      </c>
      <c r="L170">
        <v>0.62914999999999999</v>
      </c>
      <c r="M170" t="s">
        <v>3</v>
      </c>
    </row>
    <row r="171" spans="4:13" x14ac:dyDescent="0.35">
      <c r="E171" s="1">
        <v>1E-4</v>
      </c>
      <c r="K171" t="s">
        <v>104</v>
      </c>
      <c r="L171">
        <v>1.2330000000000001E-2</v>
      </c>
      <c r="M171" t="s">
        <v>3</v>
      </c>
    </row>
    <row r="172" spans="4:13" x14ac:dyDescent="0.35">
      <c r="F172" s="1">
        <v>0</v>
      </c>
      <c r="K172" t="s">
        <v>105</v>
      </c>
      <c r="L172">
        <v>8.6800000000000002E-3</v>
      </c>
      <c r="M172" t="s">
        <v>3</v>
      </c>
    </row>
    <row r="173" spans="4:13" x14ac:dyDescent="0.35">
      <c r="F173" s="1">
        <v>0</v>
      </c>
      <c r="K173" t="s">
        <v>106</v>
      </c>
      <c r="L173">
        <v>7.0000000000000001E-3</v>
      </c>
      <c r="M173" t="s">
        <v>3</v>
      </c>
    </row>
    <row r="174" spans="4:13" x14ac:dyDescent="0.35">
      <c r="F174" s="1">
        <v>0</v>
      </c>
      <c r="K174" t="s">
        <v>107</v>
      </c>
      <c r="L174">
        <v>-3.3500000000000001E-3</v>
      </c>
      <c r="M174" t="s">
        <v>3</v>
      </c>
    </row>
    <row r="175" spans="4:13" x14ac:dyDescent="0.35">
      <c r="E175" s="1">
        <v>0</v>
      </c>
      <c r="K175" t="s">
        <v>108</v>
      </c>
      <c r="L175" s="2">
        <v>4.4348100000000003E-5</v>
      </c>
      <c r="M175" t="s">
        <v>3</v>
      </c>
    </row>
    <row r="176" spans="4:13" x14ac:dyDescent="0.35">
      <c r="D176" s="1">
        <v>0</v>
      </c>
      <c r="K176" t="s">
        <v>143</v>
      </c>
      <c r="L176">
        <v>2.9099999999999998E-3</v>
      </c>
      <c r="M176" t="s">
        <v>3</v>
      </c>
    </row>
    <row r="177" spans="2:13" x14ac:dyDescent="0.35">
      <c r="E177" s="1">
        <v>0</v>
      </c>
      <c r="K177" t="s">
        <v>7</v>
      </c>
      <c r="L177">
        <v>2.9099999999999998E-3</v>
      </c>
      <c r="M177" t="s">
        <v>3</v>
      </c>
    </row>
    <row r="178" spans="2:13" x14ac:dyDescent="0.35">
      <c r="B178" s="1">
        <v>1.9099999999999999E-2</v>
      </c>
      <c r="K178" t="s">
        <v>110</v>
      </c>
      <c r="L178">
        <v>3.8327800000000001</v>
      </c>
      <c r="M178" t="s">
        <v>3</v>
      </c>
    </row>
    <row r="179" spans="2:13" x14ac:dyDescent="0.35">
      <c r="C179" s="1">
        <v>1.9099999999999999E-2</v>
      </c>
      <c r="K179" t="s">
        <v>111</v>
      </c>
      <c r="L179">
        <v>3.8327800000000001</v>
      </c>
      <c r="M179" t="s">
        <v>3</v>
      </c>
    </row>
    <row r="180" spans="2:13" x14ac:dyDescent="0.35">
      <c r="D180" s="1">
        <v>1.9099999999999999E-2</v>
      </c>
      <c r="K180" t="s">
        <v>112</v>
      </c>
      <c r="L180">
        <v>3.8327800000000001</v>
      </c>
      <c r="M180" t="s">
        <v>3</v>
      </c>
    </row>
    <row r="181" spans="2:13" x14ac:dyDescent="0.35">
      <c r="B181" s="1">
        <v>0</v>
      </c>
      <c r="K181" t="s">
        <v>144</v>
      </c>
      <c r="L181" s="2">
        <v>1.08184E-5</v>
      </c>
      <c r="M181" t="s">
        <v>3</v>
      </c>
    </row>
    <row r="182" spans="2:13" x14ac:dyDescent="0.35">
      <c r="C182" s="1">
        <v>0</v>
      </c>
      <c r="K182" t="s">
        <v>145</v>
      </c>
      <c r="L182" s="2">
        <v>1.08184E-5</v>
      </c>
      <c r="M182" t="s">
        <v>3</v>
      </c>
    </row>
    <row r="183" spans="2:13" x14ac:dyDescent="0.35">
      <c r="D183" s="1">
        <v>0</v>
      </c>
      <c r="K183" t="s">
        <v>114</v>
      </c>
      <c r="L183" s="2">
        <v>1.08184E-5</v>
      </c>
      <c r="M183" t="s">
        <v>3</v>
      </c>
    </row>
    <row r="184" spans="2:13" x14ac:dyDescent="0.35">
      <c r="E184" s="1">
        <v>0</v>
      </c>
      <c r="K184" t="s">
        <v>115</v>
      </c>
      <c r="L184" s="2">
        <v>1.0570999999999999E-5</v>
      </c>
      <c r="M184" t="s">
        <v>3</v>
      </c>
    </row>
    <row r="185" spans="2:13" x14ac:dyDescent="0.35">
      <c r="E185" s="1">
        <v>0</v>
      </c>
      <c r="K185" t="s">
        <v>116</v>
      </c>
      <c r="L185" s="2">
        <v>2.4737799999999998E-7</v>
      </c>
      <c r="M185" t="s">
        <v>3</v>
      </c>
    </row>
    <row r="186" spans="2:13" x14ac:dyDescent="0.35">
      <c r="D186" s="1">
        <v>0</v>
      </c>
      <c r="K186" t="s">
        <v>146</v>
      </c>
      <c r="L186">
        <v>0</v>
      </c>
      <c r="M186" t="s">
        <v>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N192"/>
  <sheetViews>
    <sheetView workbookViewId="0">
      <selection activeCell="J17" sqref="J17"/>
    </sheetView>
  </sheetViews>
  <sheetFormatPr baseColWidth="10" defaultColWidth="10.90625" defaultRowHeight="14.5" x14ac:dyDescent="0.35"/>
  <cols>
    <col min="11" max="11" width="48.54296875" customWidth="1"/>
  </cols>
  <sheetData>
    <row r="1" spans="1:14" x14ac:dyDescent="0.35">
      <c r="A1" s="3" t="s">
        <v>204</v>
      </c>
    </row>
    <row r="2" spans="1:14" ht="14.4" x14ac:dyDescent="0.3">
      <c r="A2" t="s">
        <v>200</v>
      </c>
      <c r="K2" t="s">
        <v>0</v>
      </c>
      <c r="L2" t="s">
        <v>1</v>
      </c>
      <c r="M2" t="s">
        <v>2</v>
      </c>
      <c r="N2" s="35" t="s">
        <v>307</v>
      </c>
    </row>
    <row r="3" spans="1:14" ht="14.4" x14ac:dyDescent="0.3">
      <c r="A3" s="1">
        <v>1</v>
      </c>
      <c r="K3" t="s">
        <v>4</v>
      </c>
      <c r="L3">
        <v>75.99624</v>
      </c>
      <c r="M3" t="s">
        <v>3</v>
      </c>
      <c r="N3" s="35" t="s">
        <v>308</v>
      </c>
    </row>
    <row r="4" spans="1:14" ht="14.4" x14ac:dyDescent="0.3">
      <c r="B4" s="1">
        <v>0.55249999999999999</v>
      </c>
      <c r="K4" t="s">
        <v>309</v>
      </c>
      <c r="L4">
        <v>41.989179999999998</v>
      </c>
      <c r="M4" t="s">
        <v>3</v>
      </c>
    </row>
    <row r="5" spans="1:14" ht="14.4" x14ac:dyDescent="0.3">
      <c r="C5" s="1">
        <v>0.55249999999999999</v>
      </c>
      <c r="K5" t="s">
        <v>128</v>
      </c>
      <c r="L5">
        <v>41.989179999999998</v>
      </c>
      <c r="M5" t="s">
        <v>3</v>
      </c>
    </row>
    <row r="6" spans="1:14" ht="14.4" x14ac:dyDescent="0.3">
      <c r="D6" s="1">
        <v>0.54559999999999997</v>
      </c>
      <c r="K6" t="s">
        <v>6</v>
      </c>
      <c r="L6">
        <v>41.46658</v>
      </c>
      <c r="M6" t="s">
        <v>3</v>
      </c>
    </row>
    <row r="7" spans="1:14" ht="14.4" x14ac:dyDescent="0.3">
      <c r="D7" s="1">
        <v>5.7999999999999996E-3</v>
      </c>
      <c r="K7" t="s">
        <v>129</v>
      </c>
      <c r="L7">
        <v>0.43822</v>
      </c>
      <c r="M7" t="s">
        <v>3</v>
      </c>
    </row>
    <row r="8" spans="1:14" x14ac:dyDescent="0.35">
      <c r="E8" s="1">
        <v>5.7999999999999996E-3</v>
      </c>
      <c r="K8" t="s">
        <v>7</v>
      </c>
      <c r="L8">
        <v>0.43822</v>
      </c>
      <c r="M8" t="s">
        <v>3</v>
      </c>
    </row>
    <row r="9" spans="1:14" x14ac:dyDescent="0.35">
      <c r="D9" s="1">
        <v>1.1000000000000001E-3</v>
      </c>
      <c r="K9" t="s">
        <v>130</v>
      </c>
      <c r="L9">
        <v>8.4370000000000001E-2</v>
      </c>
      <c r="M9" t="s">
        <v>3</v>
      </c>
    </row>
    <row r="10" spans="1:14" x14ac:dyDescent="0.35">
      <c r="E10" s="1">
        <v>1.1000000000000001E-3</v>
      </c>
      <c r="K10" t="s">
        <v>7</v>
      </c>
      <c r="L10">
        <v>8.4370000000000001E-2</v>
      </c>
      <c r="M10" t="s">
        <v>3</v>
      </c>
    </row>
    <row r="11" spans="1:14" x14ac:dyDescent="0.35">
      <c r="B11" s="1">
        <v>0.16500000000000001</v>
      </c>
      <c r="K11" t="s">
        <v>8</v>
      </c>
      <c r="L11">
        <v>12.37322</v>
      </c>
      <c r="M11" t="s">
        <v>3</v>
      </c>
    </row>
    <row r="12" spans="1:14" x14ac:dyDescent="0.35">
      <c r="C12" s="1">
        <v>8.1600000000000006E-2</v>
      </c>
      <c r="K12" t="s">
        <v>9</v>
      </c>
      <c r="L12">
        <v>6.1199399999999997</v>
      </c>
      <c r="M12" t="s">
        <v>3</v>
      </c>
    </row>
    <row r="13" spans="1:14" x14ac:dyDescent="0.35">
      <c r="D13" s="1">
        <v>8.1600000000000006E-2</v>
      </c>
      <c r="K13" t="s">
        <v>10</v>
      </c>
      <c r="L13">
        <v>6.1199399999999997</v>
      </c>
      <c r="M13" t="s">
        <v>3</v>
      </c>
    </row>
    <row r="14" spans="1:14" x14ac:dyDescent="0.35">
      <c r="E14" s="1">
        <v>8.1600000000000006E-2</v>
      </c>
      <c r="K14" t="s">
        <v>7</v>
      </c>
      <c r="L14">
        <v>6.1199399999999997</v>
      </c>
      <c r="M14" t="s">
        <v>3</v>
      </c>
    </row>
    <row r="15" spans="1:14" x14ac:dyDescent="0.35">
      <c r="C15" s="1">
        <v>8.0100000000000005E-2</v>
      </c>
      <c r="K15" t="s">
        <v>11</v>
      </c>
      <c r="L15">
        <v>6.0023799999999996</v>
      </c>
      <c r="M15" t="s">
        <v>3</v>
      </c>
    </row>
    <row r="16" spans="1:14" x14ac:dyDescent="0.35">
      <c r="D16" s="1">
        <v>0.08</v>
      </c>
      <c r="K16" t="s">
        <v>12</v>
      </c>
      <c r="L16">
        <v>5.99376</v>
      </c>
      <c r="M16" t="s">
        <v>3</v>
      </c>
    </row>
    <row r="17" spans="3:13" x14ac:dyDescent="0.35">
      <c r="E17" s="1">
        <v>7.0999999999999994E-2</v>
      </c>
      <c r="K17" t="s">
        <v>13</v>
      </c>
      <c r="L17">
        <v>5.3251900000000001</v>
      </c>
      <c r="M17" t="s">
        <v>3</v>
      </c>
    </row>
    <row r="18" spans="3:13" x14ac:dyDescent="0.35">
      <c r="F18" s="1">
        <v>7.0999999999999994E-2</v>
      </c>
      <c r="K18" t="s">
        <v>94</v>
      </c>
      <c r="L18">
        <v>5.3251900000000001</v>
      </c>
      <c r="M18" t="s">
        <v>3</v>
      </c>
    </row>
    <row r="19" spans="3:13" x14ac:dyDescent="0.35">
      <c r="E19" s="1">
        <v>8.8999999999999999E-3</v>
      </c>
      <c r="K19" t="s">
        <v>14</v>
      </c>
      <c r="L19">
        <v>0.66857</v>
      </c>
      <c r="M19" t="s">
        <v>3</v>
      </c>
    </row>
    <row r="20" spans="3:13" x14ac:dyDescent="0.35">
      <c r="F20" s="1">
        <v>8.8999999999999999E-3</v>
      </c>
      <c r="K20" t="s">
        <v>15</v>
      </c>
      <c r="L20">
        <v>0.66857</v>
      </c>
      <c r="M20" t="s">
        <v>3</v>
      </c>
    </row>
    <row r="21" spans="3:13" x14ac:dyDescent="0.35">
      <c r="G21" s="1">
        <v>3.0999999999999999E-3</v>
      </c>
      <c r="K21" t="s">
        <v>16</v>
      </c>
      <c r="L21">
        <v>0.2319</v>
      </c>
      <c r="M21" t="s">
        <v>3</v>
      </c>
    </row>
    <row r="22" spans="3:13" x14ac:dyDescent="0.35">
      <c r="G22" s="1">
        <v>3.0000000000000001E-3</v>
      </c>
      <c r="K22" t="s">
        <v>17</v>
      </c>
      <c r="L22">
        <v>0.22602</v>
      </c>
      <c r="M22" t="s">
        <v>3</v>
      </c>
    </row>
    <row r="23" spans="3:13" x14ac:dyDescent="0.35">
      <c r="G23" s="1">
        <v>2.7000000000000001E-3</v>
      </c>
      <c r="K23" t="s">
        <v>18</v>
      </c>
      <c r="L23">
        <v>0.20155999999999999</v>
      </c>
      <c r="M23" t="s">
        <v>3</v>
      </c>
    </row>
    <row r="24" spans="3:13" x14ac:dyDescent="0.35">
      <c r="G24" s="1">
        <v>1E-4</v>
      </c>
      <c r="K24" t="s">
        <v>19</v>
      </c>
      <c r="L24">
        <v>9.0900000000000009E-3</v>
      </c>
      <c r="M24" t="s">
        <v>3</v>
      </c>
    </row>
    <row r="25" spans="3:13" x14ac:dyDescent="0.35">
      <c r="G25" s="1">
        <v>0</v>
      </c>
      <c r="K25" t="s">
        <v>7</v>
      </c>
      <c r="L25" s="2">
        <v>1.13381E-7</v>
      </c>
      <c r="M25" t="s">
        <v>3</v>
      </c>
    </row>
    <row r="26" spans="3:13" x14ac:dyDescent="0.35">
      <c r="D26" s="1">
        <v>1E-4</v>
      </c>
      <c r="K26" t="s">
        <v>20</v>
      </c>
      <c r="L26">
        <v>8.6300000000000005E-3</v>
      </c>
      <c r="M26" t="s">
        <v>3</v>
      </c>
    </row>
    <row r="27" spans="3:13" x14ac:dyDescent="0.35">
      <c r="E27" s="1">
        <v>1E-4</v>
      </c>
      <c r="K27" t="s">
        <v>7</v>
      </c>
      <c r="L27">
        <v>8.6300000000000005E-3</v>
      </c>
      <c r="M27" t="s">
        <v>3</v>
      </c>
    </row>
    <row r="28" spans="3:13" x14ac:dyDescent="0.35">
      <c r="C28" s="1">
        <v>3.3E-3</v>
      </c>
      <c r="K28" t="s">
        <v>21</v>
      </c>
      <c r="L28">
        <v>0.25089</v>
      </c>
      <c r="M28" t="s">
        <v>3</v>
      </c>
    </row>
    <row r="29" spans="3:13" x14ac:dyDescent="0.35">
      <c r="D29" s="1">
        <v>3.2000000000000002E-3</v>
      </c>
      <c r="K29" t="s">
        <v>22</v>
      </c>
      <c r="L29">
        <v>0.24227000000000001</v>
      </c>
      <c r="M29" t="s">
        <v>3</v>
      </c>
    </row>
    <row r="30" spans="3:13" x14ac:dyDescent="0.35">
      <c r="E30" s="1">
        <v>3.0999999999999999E-3</v>
      </c>
      <c r="K30" t="s">
        <v>13</v>
      </c>
      <c r="L30">
        <v>0.23052</v>
      </c>
      <c r="M30" t="s">
        <v>3</v>
      </c>
    </row>
    <row r="31" spans="3:13" x14ac:dyDescent="0.35">
      <c r="F31" s="1">
        <v>3.0999999999999999E-3</v>
      </c>
      <c r="K31" t="s">
        <v>94</v>
      </c>
      <c r="L31">
        <v>0.23052</v>
      </c>
      <c r="M31" t="s">
        <v>3</v>
      </c>
    </row>
    <row r="32" spans="3:13" x14ac:dyDescent="0.35">
      <c r="E32" s="1">
        <v>2.0000000000000001E-4</v>
      </c>
      <c r="K32" t="s">
        <v>23</v>
      </c>
      <c r="L32">
        <v>1.174E-2</v>
      </c>
      <c r="M32" t="s">
        <v>3</v>
      </c>
    </row>
    <row r="33" spans="6:13" x14ac:dyDescent="0.35">
      <c r="F33" s="1">
        <v>1E-4</v>
      </c>
      <c r="K33" t="s">
        <v>24</v>
      </c>
      <c r="L33">
        <v>5.9500000000000004E-3</v>
      </c>
      <c r="M33" t="s">
        <v>3</v>
      </c>
    </row>
    <row r="34" spans="6:13" x14ac:dyDescent="0.35">
      <c r="G34" s="1">
        <v>1E-4</v>
      </c>
      <c r="K34" t="s">
        <v>25</v>
      </c>
      <c r="L34">
        <v>5.8300000000000001E-3</v>
      </c>
      <c r="M34" t="s">
        <v>3</v>
      </c>
    </row>
    <row r="35" spans="6:13" x14ac:dyDescent="0.35">
      <c r="H35" s="1">
        <v>0</v>
      </c>
      <c r="K35" t="s">
        <v>17</v>
      </c>
      <c r="L35">
        <v>2.1299999999999999E-3</v>
      </c>
      <c r="M35" t="s">
        <v>3</v>
      </c>
    </row>
    <row r="36" spans="6:13" x14ac:dyDescent="0.35">
      <c r="H36" s="1">
        <v>0</v>
      </c>
      <c r="K36" t="s">
        <v>18</v>
      </c>
      <c r="L36">
        <v>1.9E-3</v>
      </c>
      <c r="M36" t="s">
        <v>3</v>
      </c>
    </row>
    <row r="37" spans="6:13" x14ac:dyDescent="0.35">
      <c r="H37" s="1">
        <v>0</v>
      </c>
      <c r="K37" t="s">
        <v>26</v>
      </c>
      <c r="L37">
        <v>1.33E-3</v>
      </c>
      <c r="M37" t="s">
        <v>3</v>
      </c>
    </row>
    <row r="38" spans="6:13" x14ac:dyDescent="0.35">
      <c r="H38" s="1">
        <v>0</v>
      </c>
      <c r="K38" t="s">
        <v>7</v>
      </c>
      <c r="L38">
        <v>4.4999999999999999E-4</v>
      </c>
      <c r="M38" t="s">
        <v>3</v>
      </c>
    </row>
    <row r="39" spans="6:13" x14ac:dyDescent="0.35">
      <c r="H39" s="1">
        <v>0</v>
      </c>
      <c r="K39" t="s">
        <v>27</v>
      </c>
      <c r="L39" s="2">
        <v>2.22074E-5</v>
      </c>
      <c r="M39" t="s">
        <v>3</v>
      </c>
    </row>
    <row r="40" spans="6:13" x14ac:dyDescent="0.35">
      <c r="G40" s="1">
        <v>0</v>
      </c>
      <c r="K40" t="s">
        <v>28</v>
      </c>
      <c r="L40">
        <v>1E-4</v>
      </c>
      <c r="M40" t="s">
        <v>3</v>
      </c>
    </row>
    <row r="41" spans="6:13" x14ac:dyDescent="0.35">
      <c r="G41" s="1">
        <v>0</v>
      </c>
      <c r="K41" t="s">
        <v>29</v>
      </c>
      <c r="L41" s="2">
        <v>1.3475800000000001E-5</v>
      </c>
      <c r="M41" t="s">
        <v>3</v>
      </c>
    </row>
    <row r="42" spans="6:13" x14ac:dyDescent="0.35">
      <c r="H42" s="1">
        <v>0</v>
      </c>
      <c r="K42" t="s">
        <v>30</v>
      </c>
      <c r="L42" s="2">
        <v>1.3475800000000001E-5</v>
      </c>
      <c r="M42" t="s">
        <v>3</v>
      </c>
    </row>
    <row r="43" spans="6:13" x14ac:dyDescent="0.35">
      <c r="F43" s="1">
        <v>1E-4</v>
      </c>
      <c r="K43" t="s">
        <v>31</v>
      </c>
      <c r="L43">
        <v>5.7600000000000004E-3</v>
      </c>
      <c r="M43" t="s">
        <v>3</v>
      </c>
    </row>
    <row r="44" spans="6:13" x14ac:dyDescent="0.35">
      <c r="G44" s="1">
        <v>0</v>
      </c>
      <c r="K44" t="s">
        <v>7</v>
      </c>
      <c r="L44">
        <v>1.6900000000000001E-3</v>
      </c>
      <c r="M44" t="s">
        <v>3</v>
      </c>
    </row>
    <row r="45" spans="6:13" x14ac:dyDescent="0.35">
      <c r="G45" s="1">
        <v>0</v>
      </c>
      <c r="K45" t="s">
        <v>32</v>
      </c>
      <c r="L45">
        <v>1.5299999999999999E-3</v>
      </c>
      <c r="M45" t="s">
        <v>3</v>
      </c>
    </row>
    <row r="46" spans="6:13" x14ac:dyDescent="0.35">
      <c r="G46" s="1">
        <v>0</v>
      </c>
      <c r="K46" t="s">
        <v>26</v>
      </c>
      <c r="L46">
        <v>1.5100000000000001E-3</v>
      </c>
      <c r="M46" t="s">
        <v>3</v>
      </c>
    </row>
    <row r="47" spans="6:13" x14ac:dyDescent="0.35">
      <c r="G47" s="1">
        <v>0</v>
      </c>
      <c r="K47" t="s">
        <v>33</v>
      </c>
      <c r="L47">
        <v>9.7999999999999997E-4</v>
      </c>
      <c r="M47" t="s">
        <v>3</v>
      </c>
    </row>
    <row r="48" spans="6:13" x14ac:dyDescent="0.35">
      <c r="G48" s="1">
        <v>0</v>
      </c>
      <c r="K48" t="s">
        <v>29</v>
      </c>
      <c r="L48" s="2">
        <v>2.6845399999999999E-5</v>
      </c>
      <c r="M48" t="s">
        <v>3</v>
      </c>
    </row>
    <row r="49" spans="2:13" x14ac:dyDescent="0.35">
      <c r="G49" s="1">
        <v>0</v>
      </c>
      <c r="K49" t="s">
        <v>34</v>
      </c>
      <c r="L49" s="2">
        <v>2.51355E-5</v>
      </c>
      <c r="M49" t="s">
        <v>3</v>
      </c>
    </row>
    <row r="50" spans="2:13" x14ac:dyDescent="0.35">
      <c r="F50" s="1">
        <v>0</v>
      </c>
      <c r="K50" t="s">
        <v>7</v>
      </c>
      <c r="L50" s="2">
        <v>3.8433599999999997E-5</v>
      </c>
      <c r="M50" t="s">
        <v>3</v>
      </c>
    </row>
    <row r="51" spans="2:13" x14ac:dyDescent="0.35">
      <c r="F51" s="1">
        <v>0</v>
      </c>
      <c r="K51" t="s">
        <v>35</v>
      </c>
      <c r="L51">
        <v>0</v>
      </c>
      <c r="M51" t="s">
        <v>3</v>
      </c>
    </row>
    <row r="52" spans="2:13" x14ac:dyDescent="0.35">
      <c r="D52" s="1">
        <v>1E-4</v>
      </c>
      <c r="K52" t="s">
        <v>36</v>
      </c>
      <c r="L52">
        <v>8.6300000000000005E-3</v>
      </c>
      <c r="M52" t="s">
        <v>3</v>
      </c>
    </row>
    <row r="53" spans="2:13" x14ac:dyDescent="0.35">
      <c r="E53" s="1">
        <v>1E-4</v>
      </c>
      <c r="K53" t="s">
        <v>7</v>
      </c>
      <c r="L53">
        <v>8.6300000000000005E-3</v>
      </c>
      <c r="M53" t="s">
        <v>3</v>
      </c>
    </row>
    <row r="54" spans="2:13" x14ac:dyDescent="0.35">
      <c r="B54" s="1">
        <v>0.16420000000000001</v>
      </c>
      <c r="K54" t="s">
        <v>37</v>
      </c>
      <c r="L54">
        <v>12.31044</v>
      </c>
      <c r="M54" t="s">
        <v>3</v>
      </c>
    </row>
    <row r="55" spans="2:13" x14ac:dyDescent="0.35">
      <c r="C55" s="1">
        <v>9.1700000000000004E-2</v>
      </c>
      <c r="K55" t="s">
        <v>38</v>
      </c>
      <c r="L55">
        <v>6.8723400000000003</v>
      </c>
      <c r="M55" t="s">
        <v>3</v>
      </c>
    </row>
    <row r="56" spans="2:13" x14ac:dyDescent="0.35">
      <c r="D56" s="1">
        <v>9.1700000000000004E-2</v>
      </c>
      <c r="K56" t="s">
        <v>169</v>
      </c>
      <c r="L56">
        <v>6.8723400000000003</v>
      </c>
      <c r="M56" t="s">
        <v>3</v>
      </c>
    </row>
    <row r="57" spans="2:13" x14ac:dyDescent="0.35">
      <c r="E57" s="1">
        <v>9.1700000000000004E-2</v>
      </c>
      <c r="K57" t="s">
        <v>7</v>
      </c>
      <c r="L57">
        <v>6.8723400000000003</v>
      </c>
      <c r="M57" t="s">
        <v>3</v>
      </c>
    </row>
    <row r="58" spans="2:13" x14ac:dyDescent="0.35">
      <c r="C58" s="1">
        <v>4.5699999999999998E-2</v>
      </c>
      <c r="K58" t="s">
        <v>39</v>
      </c>
      <c r="L58">
        <v>3.4231199999999999</v>
      </c>
      <c r="M58" t="s">
        <v>3</v>
      </c>
    </row>
    <row r="59" spans="2:13" x14ac:dyDescent="0.35">
      <c r="D59" s="1">
        <v>4.5499999999999999E-2</v>
      </c>
      <c r="K59" t="s">
        <v>40</v>
      </c>
      <c r="L59">
        <v>3.4144899999999998</v>
      </c>
      <c r="M59" t="s">
        <v>3</v>
      </c>
    </row>
    <row r="60" spans="2:13" x14ac:dyDescent="0.35">
      <c r="E60" s="1">
        <v>4.1200000000000001E-2</v>
      </c>
      <c r="K60" t="s">
        <v>41</v>
      </c>
      <c r="L60">
        <v>3.0881400000000001</v>
      </c>
      <c r="M60" t="s">
        <v>3</v>
      </c>
    </row>
    <row r="61" spans="2:13" x14ac:dyDescent="0.35">
      <c r="E61" s="1">
        <v>2.3E-3</v>
      </c>
      <c r="K61" t="s">
        <v>42</v>
      </c>
      <c r="L61">
        <v>0.17557</v>
      </c>
      <c r="M61" t="s">
        <v>3</v>
      </c>
    </row>
    <row r="62" spans="2:13" x14ac:dyDescent="0.35">
      <c r="E62" s="1">
        <v>2E-3</v>
      </c>
      <c r="K62" t="s">
        <v>43</v>
      </c>
      <c r="L62">
        <v>0.15078</v>
      </c>
      <c r="M62" t="s">
        <v>3</v>
      </c>
    </row>
    <row r="63" spans="2:13" x14ac:dyDescent="0.35">
      <c r="D63" s="1">
        <v>1E-4</v>
      </c>
      <c r="K63" t="s">
        <v>49</v>
      </c>
      <c r="L63">
        <v>8.6300000000000005E-3</v>
      </c>
      <c r="M63" t="s">
        <v>3</v>
      </c>
    </row>
    <row r="64" spans="2:13" x14ac:dyDescent="0.35">
      <c r="E64" s="1">
        <v>1E-4</v>
      </c>
      <c r="K64" t="s">
        <v>7</v>
      </c>
      <c r="L64">
        <v>8.6300000000000005E-3</v>
      </c>
      <c r="M64" t="s">
        <v>3</v>
      </c>
    </row>
    <row r="65" spans="3:13" x14ac:dyDescent="0.35">
      <c r="C65" s="1">
        <v>2.69E-2</v>
      </c>
      <c r="K65" t="s">
        <v>50</v>
      </c>
      <c r="L65">
        <v>2.01498</v>
      </c>
      <c r="M65" t="s">
        <v>3</v>
      </c>
    </row>
    <row r="66" spans="3:13" x14ac:dyDescent="0.35">
      <c r="D66" s="1">
        <v>2.6800000000000001E-2</v>
      </c>
      <c r="K66" t="s">
        <v>51</v>
      </c>
      <c r="L66">
        <v>2.0063499999999999</v>
      </c>
      <c r="M66" t="s">
        <v>3</v>
      </c>
    </row>
    <row r="67" spans="3:13" x14ac:dyDescent="0.35">
      <c r="E67" s="1">
        <v>1.8100000000000002E-2</v>
      </c>
      <c r="K67" t="s">
        <v>52</v>
      </c>
      <c r="L67">
        <v>1.3569100000000001</v>
      </c>
      <c r="M67" t="s">
        <v>3</v>
      </c>
    </row>
    <row r="68" spans="3:13" x14ac:dyDescent="0.35">
      <c r="F68" s="1">
        <v>1.0800000000000001E-2</v>
      </c>
      <c r="K68" t="s">
        <v>53</v>
      </c>
      <c r="L68">
        <v>0.80937999999999999</v>
      </c>
      <c r="M68" t="s">
        <v>3</v>
      </c>
    </row>
    <row r="69" spans="3:13" x14ac:dyDescent="0.35">
      <c r="G69" s="1">
        <v>7.0000000000000001E-3</v>
      </c>
      <c r="K69" t="s">
        <v>45</v>
      </c>
      <c r="L69">
        <v>0.52242</v>
      </c>
      <c r="M69" t="s">
        <v>3</v>
      </c>
    </row>
    <row r="70" spans="3:13" x14ac:dyDescent="0.35">
      <c r="G70" s="1">
        <v>1.6999999999999999E-3</v>
      </c>
      <c r="K70" t="s">
        <v>26</v>
      </c>
      <c r="L70">
        <v>0.12605</v>
      </c>
      <c r="M70" t="s">
        <v>3</v>
      </c>
    </row>
    <row r="71" spans="3:13" x14ac:dyDescent="0.35">
      <c r="G71" s="1">
        <v>1.6000000000000001E-3</v>
      </c>
      <c r="K71" t="s">
        <v>54</v>
      </c>
      <c r="L71">
        <v>0.1162</v>
      </c>
      <c r="M71" t="s">
        <v>3</v>
      </c>
    </row>
    <row r="72" spans="3:13" x14ac:dyDescent="0.35">
      <c r="G72" s="1">
        <v>5.9999999999999995E-4</v>
      </c>
      <c r="K72" t="s">
        <v>7</v>
      </c>
      <c r="L72">
        <v>4.2610000000000002E-2</v>
      </c>
      <c r="M72" t="s">
        <v>3</v>
      </c>
    </row>
    <row r="73" spans="3:13" x14ac:dyDescent="0.35">
      <c r="G73" s="1">
        <v>0</v>
      </c>
      <c r="K73" t="s">
        <v>27</v>
      </c>
      <c r="L73">
        <v>2.0999999999999999E-3</v>
      </c>
      <c r="M73" t="s">
        <v>3</v>
      </c>
    </row>
    <row r="74" spans="3:13" x14ac:dyDescent="0.35">
      <c r="F74" s="1">
        <v>4.4000000000000003E-3</v>
      </c>
      <c r="K74" t="s">
        <v>55</v>
      </c>
      <c r="L74">
        <v>0.32938000000000001</v>
      </c>
      <c r="M74" t="s">
        <v>3</v>
      </c>
    </row>
    <row r="75" spans="3:13" x14ac:dyDescent="0.35">
      <c r="G75" s="1">
        <v>1.6999999999999999E-3</v>
      </c>
      <c r="K75" t="s">
        <v>26</v>
      </c>
      <c r="L75">
        <v>0.12573999999999999</v>
      </c>
      <c r="M75" t="s">
        <v>3</v>
      </c>
    </row>
    <row r="76" spans="3:13" x14ac:dyDescent="0.35">
      <c r="G76" s="1">
        <v>1.1999999999999999E-3</v>
      </c>
      <c r="K76" t="s">
        <v>56</v>
      </c>
      <c r="L76">
        <v>9.1539999999999996E-2</v>
      </c>
      <c r="M76" t="s">
        <v>3</v>
      </c>
    </row>
    <row r="77" spans="3:13" x14ac:dyDescent="0.35">
      <c r="G77" s="1">
        <v>8.9999999999999998E-4</v>
      </c>
      <c r="K77" t="s">
        <v>57</v>
      </c>
      <c r="L77">
        <v>6.7500000000000004E-2</v>
      </c>
      <c r="M77" t="s">
        <v>3</v>
      </c>
    </row>
    <row r="78" spans="3:13" x14ac:dyDescent="0.35">
      <c r="G78" s="1">
        <v>5.9999999999999995E-4</v>
      </c>
      <c r="K78" t="s">
        <v>7</v>
      </c>
      <c r="L78">
        <v>4.2509999999999999E-2</v>
      </c>
      <c r="M78" t="s">
        <v>3</v>
      </c>
    </row>
    <row r="79" spans="3:13" x14ac:dyDescent="0.35">
      <c r="G79" s="1">
        <v>0</v>
      </c>
      <c r="K79" t="s">
        <v>27</v>
      </c>
      <c r="L79">
        <v>2.0999999999999999E-3</v>
      </c>
      <c r="M79" t="s">
        <v>3</v>
      </c>
    </row>
    <row r="80" spans="3:13" x14ac:dyDescent="0.35">
      <c r="F80" s="1">
        <v>2.0999999999999999E-3</v>
      </c>
      <c r="K80" t="s">
        <v>26</v>
      </c>
      <c r="L80">
        <v>0.16102</v>
      </c>
      <c r="M80" t="s">
        <v>3</v>
      </c>
    </row>
    <row r="81" spans="2:13" x14ac:dyDescent="0.35">
      <c r="F81" s="1">
        <v>6.9999999999999999E-4</v>
      </c>
      <c r="K81" t="s">
        <v>7</v>
      </c>
      <c r="L81">
        <v>5.4429999999999999E-2</v>
      </c>
      <c r="M81" t="s">
        <v>3</v>
      </c>
    </row>
    <row r="82" spans="2:13" x14ac:dyDescent="0.35">
      <c r="F82" s="1">
        <v>0</v>
      </c>
      <c r="K82" t="s">
        <v>27</v>
      </c>
      <c r="L82">
        <v>2.6900000000000001E-3</v>
      </c>
      <c r="M82" t="s">
        <v>3</v>
      </c>
    </row>
    <row r="83" spans="2:13" x14ac:dyDescent="0.35">
      <c r="E83" s="1">
        <v>8.6999999999999994E-3</v>
      </c>
      <c r="K83" t="s">
        <v>58</v>
      </c>
      <c r="L83">
        <v>0.64944000000000002</v>
      </c>
      <c r="M83" t="s">
        <v>3</v>
      </c>
    </row>
    <row r="84" spans="2:13" x14ac:dyDescent="0.35">
      <c r="F84" s="1">
        <v>8.6999999999999994E-3</v>
      </c>
      <c r="K84" t="s">
        <v>59</v>
      </c>
      <c r="L84">
        <v>0.64944000000000002</v>
      </c>
      <c r="M84" t="s">
        <v>3</v>
      </c>
    </row>
    <row r="85" spans="2:13" x14ac:dyDescent="0.35">
      <c r="D85" s="1">
        <v>1E-4</v>
      </c>
      <c r="K85" t="s">
        <v>60</v>
      </c>
      <c r="L85">
        <v>8.6300000000000005E-3</v>
      </c>
      <c r="M85" t="s">
        <v>3</v>
      </c>
    </row>
    <row r="86" spans="2:13" x14ac:dyDescent="0.35">
      <c r="E86" s="1">
        <v>1E-4</v>
      </c>
      <c r="K86" t="s">
        <v>7</v>
      </c>
      <c r="L86">
        <v>8.6300000000000005E-3</v>
      </c>
      <c r="M86" t="s">
        <v>3</v>
      </c>
    </row>
    <row r="87" spans="2:13" x14ac:dyDescent="0.35">
      <c r="B87" s="1">
        <v>6.6299999999999998E-2</v>
      </c>
      <c r="K87" t="s">
        <v>61</v>
      </c>
      <c r="L87">
        <v>4.9680200000000001</v>
      </c>
      <c r="M87" t="s">
        <v>3</v>
      </c>
    </row>
    <row r="88" spans="2:13" x14ac:dyDescent="0.35">
      <c r="C88" s="1">
        <v>6.6299999999999998E-2</v>
      </c>
      <c r="K88" t="s">
        <v>62</v>
      </c>
      <c r="L88">
        <v>4.9680200000000001</v>
      </c>
      <c r="M88" t="s">
        <v>3</v>
      </c>
    </row>
    <row r="89" spans="2:13" x14ac:dyDescent="0.35">
      <c r="D89" s="1">
        <v>6.6199999999999995E-2</v>
      </c>
      <c r="K89" t="s">
        <v>63</v>
      </c>
      <c r="L89">
        <v>4.95939</v>
      </c>
      <c r="M89" t="s">
        <v>3</v>
      </c>
    </row>
    <row r="90" spans="2:13" x14ac:dyDescent="0.35">
      <c r="E90" s="1">
        <v>5.7599999999999998E-2</v>
      </c>
      <c r="K90" t="s">
        <v>64</v>
      </c>
      <c r="L90">
        <v>4.3178700000000001</v>
      </c>
      <c r="M90" t="s">
        <v>3</v>
      </c>
    </row>
    <row r="91" spans="2:13" x14ac:dyDescent="0.35">
      <c r="F91" s="1">
        <v>3.6299999999999999E-2</v>
      </c>
      <c r="K91" t="s">
        <v>65</v>
      </c>
      <c r="L91">
        <v>2.7190300000000001</v>
      </c>
      <c r="M91" t="s">
        <v>3</v>
      </c>
    </row>
    <row r="92" spans="2:13" x14ac:dyDescent="0.35">
      <c r="G92" s="1">
        <v>3.5499999999999997E-2</v>
      </c>
      <c r="K92" t="s">
        <v>66</v>
      </c>
      <c r="L92">
        <v>2.6632899999999999</v>
      </c>
      <c r="M92" t="s">
        <v>3</v>
      </c>
    </row>
    <row r="93" spans="2:13" x14ac:dyDescent="0.35">
      <c r="G93" s="1">
        <v>5.0000000000000001E-4</v>
      </c>
      <c r="K93" t="s">
        <v>67</v>
      </c>
      <c r="L93">
        <v>3.8980000000000001E-2</v>
      </c>
      <c r="M93" t="s">
        <v>3</v>
      </c>
    </row>
    <row r="94" spans="2:13" x14ac:dyDescent="0.35">
      <c r="G94" s="1">
        <v>1E-4</v>
      </c>
      <c r="K94" t="s">
        <v>7</v>
      </c>
      <c r="L94">
        <v>1.106E-2</v>
      </c>
      <c r="M94" t="s">
        <v>3</v>
      </c>
    </row>
    <row r="95" spans="2:13" x14ac:dyDescent="0.35">
      <c r="G95" s="1">
        <v>0</v>
      </c>
      <c r="K95" t="s">
        <v>68</v>
      </c>
      <c r="L95">
        <v>1.65E-3</v>
      </c>
      <c r="M95" t="s">
        <v>3</v>
      </c>
    </row>
    <row r="96" spans="2:13" x14ac:dyDescent="0.35">
      <c r="G96" s="1">
        <v>0</v>
      </c>
      <c r="K96" t="s">
        <v>69</v>
      </c>
      <c r="L96">
        <v>1.31E-3</v>
      </c>
      <c r="M96" t="s">
        <v>3</v>
      </c>
    </row>
    <row r="97" spans="7:13" x14ac:dyDescent="0.35">
      <c r="G97" s="1">
        <v>0</v>
      </c>
      <c r="K97" t="s">
        <v>70</v>
      </c>
      <c r="L97">
        <v>1.01E-3</v>
      </c>
      <c r="M97" t="s">
        <v>3</v>
      </c>
    </row>
    <row r="98" spans="7:13" x14ac:dyDescent="0.35">
      <c r="H98" s="1">
        <v>0</v>
      </c>
      <c r="K98" t="s">
        <v>136</v>
      </c>
      <c r="L98">
        <v>1E-3</v>
      </c>
      <c r="M98" t="s">
        <v>3</v>
      </c>
    </row>
    <row r="99" spans="7:13" x14ac:dyDescent="0.35">
      <c r="H99" s="1">
        <v>0</v>
      </c>
      <c r="K99" t="s">
        <v>137</v>
      </c>
      <c r="L99" s="2">
        <v>4.0545199999999996E-6</v>
      </c>
      <c r="M99" t="s">
        <v>3</v>
      </c>
    </row>
    <row r="100" spans="7:13" x14ac:dyDescent="0.35">
      <c r="H100" s="1">
        <v>0</v>
      </c>
      <c r="K100" t="s">
        <v>7</v>
      </c>
      <c r="L100" s="2">
        <v>1.8289E-6</v>
      </c>
      <c r="M100" t="s">
        <v>3</v>
      </c>
    </row>
    <row r="101" spans="7:13" x14ac:dyDescent="0.35">
      <c r="G101" s="1">
        <v>0</v>
      </c>
      <c r="K101" t="s">
        <v>71</v>
      </c>
      <c r="L101">
        <v>8.0000000000000004E-4</v>
      </c>
      <c r="M101" t="s">
        <v>3</v>
      </c>
    </row>
    <row r="102" spans="7:13" x14ac:dyDescent="0.35">
      <c r="G102" s="1">
        <v>0</v>
      </c>
      <c r="K102" t="s">
        <v>72</v>
      </c>
      <c r="L102">
        <v>5.2999999999999998E-4</v>
      </c>
      <c r="M102" t="s">
        <v>3</v>
      </c>
    </row>
    <row r="103" spans="7:13" x14ac:dyDescent="0.35">
      <c r="G103" s="1">
        <v>0</v>
      </c>
      <c r="K103" t="s">
        <v>73</v>
      </c>
      <c r="L103">
        <v>2.9E-4</v>
      </c>
      <c r="M103" t="s">
        <v>3</v>
      </c>
    </row>
    <row r="104" spans="7:13" x14ac:dyDescent="0.35">
      <c r="H104" s="1">
        <v>0</v>
      </c>
      <c r="K104" t="s">
        <v>69</v>
      </c>
      <c r="L104">
        <v>1.1E-4</v>
      </c>
      <c r="M104" t="s">
        <v>3</v>
      </c>
    </row>
    <row r="105" spans="7:13" x14ac:dyDescent="0.35">
      <c r="H105" s="1">
        <v>0</v>
      </c>
      <c r="K105" t="s">
        <v>71</v>
      </c>
      <c r="L105" s="2">
        <v>9.2578599999999995E-5</v>
      </c>
      <c r="M105" t="s">
        <v>3</v>
      </c>
    </row>
    <row r="106" spans="7:13" x14ac:dyDescent="0.35">
      <c r="H106" s="1">
        <v>0</v>
      </c>
      <c r="K106" t="s">
        <v>138</v>
      </c>
      <c r="L106" s="2">
        <v>6.2818399999999995E-5</v>
      </c>
      <c r="M106" t="s">
        <v>3</v>
      </c>
    </row>
    <row r="107" spans="7:13" x14ac:dyDescent="0.35">
      <c r="H107" s="1">
        <v>0</v>
      </c>
      <c r="K107" t="s">
        <v>139</v>
      </c>
      <c r="L107" s="2">
        <v>1.9475700000000001E-5</v>
      </c>
      <c r="M107" t="s">
        <v>3</v>
      </c>
    </row>
    <row r="108" spans="7:13" x14ac:dyDescent="0.35">
      <c r="I108" s="1">
        <v>0</v>
      </c>
      <c r="K108" t="s">
        <v>202</v>
      </c>
      <c r="L108" s="2">
        <v>1.8907200000000001E-5</v>
      </c>
      <c r="M108" t="s">
        <v>3</v>
      </c>
    </row>
    <row r="109" spans="7:13" x14ac:dyDescent="0.35">
      <c r="I109" s="1">
        <v>0</v>
      </c>
      <c r="K109" t="s">
        <v>203</v>
      </c>
      <c r="L109" s="2">
        <v>5.6843900000000005E-7</v>
      </c>
      <c r="M109" t="s">
        <v>3</v>
      </c>
    </row>
    <row r="110" spans="7:13" x14ac:dyDescent="0.35">
      <c r="G110" s="1">
        <v>0</v>
      </c>
      <c r="K110" t="s">
        <v>74</v>
      </c>
      <c r="L110">
        <v>1.2E-4</v>
      </c>
      <c r="M110" t="s">
        <v>3</v>
      </c>
    </row>
    <row r="111" spans="7:13" x14ac:dyDescent="0.35">
      <c r="G111" s="1">
        <v>0</v>
      </c>
      <c r="K111" t="s">
        <v>75</v>
      </c>
      <c r="L111" s="2">
        <v>2.4202499999999998E-6</v>
      </c>
      <c r="M111" t="s">
        <v>3</v>
      </c>
    </row>
    <row r="112" spans="7:13" x14ac:dyDescent="0.35">
      <c r="G112" s="1">
        <v>0</v>
      </c>
      <c r="K112" t="s">
        <v>76</v>
      </c>
      <c r="L112" s="2">
        <v>1.6301700000000001E-7</v>
      </c>
      <c r="M112" t="s">
        <v>3</v>
      </c>
    </row>
    <row r="113" spans="6:13" x14ac:dyDescent="0.35">
      <c r="F113" s="1">
        <v>1.2500000000000001E-2</v>
      </c>
      <c r="K113" t="s">
        <v>77</v>
      </c>
      <c r="L113">
        <v>0.93630999999999998</v>
      </c>
      <c r="M113" t="s">
        <v>3</v>
      </c>
    </row>
    <row r="114" spans="6:13" x14ac:dyDescent="0.35">
      <c r="G114" s="1">
        <v>6.0000000000000001E-3</v>
      </c>
      <c r="K114" t="s">
        <v>78</v>
      </c>
      <c r="L114">
        <v>0.45229999999999998</v>
      </c>
      <c r="M114" t="s">
        <v>3</v>
      </c>
    </row>
    <row r="115" spans="6:13" x14ac:dyDescent="0.35">
      <c r="H115" s="1">
        <v>4.4000000000000003E-3</v>
      </c>
      <c r="K115" t="s">
        <v>16</v>
      </c>
      <c r="L115">
        <v>0.32879000000000003</v>
      </c>
      <c r="M115" t="s">
        <v>3</v>
      </c>
    </row>
    <row r="116" spans="6:13" x14ac:dyDescent="0.35">
      <c r="H116" s="1">
        <v>1.4E-3</v>
      </c>
      <c r="K116" t="s">
        <v>79</v>
      </c>
      <c r="L116">
        <v>0.10448</v>
      </c>
      <c r="M116" t="s">
        <v>3</v>
      </c>
    </row>
    <row r="117" spans="6:13" x14ac:dyDescent="0.35">
      <c r="H117" s="1">
        <v>1E-4</v>
      </c>
      <c r="K117" t="s">
        <v>80</v>
      </c>
      <c r="L117">
        <v>8.2400000000000008E-3</v>
      </c>
      <c r="M117" t="s">
        <v>3</v>
      </c>
    </row>
    <row r="118" spans="6:13" x14ac:dyDescent="0.35">
      <c r="H118" s="1">
        <v>1E-4</v>
      </c>
      <c r="K118" t="s">
        <v>67</v>
      </c>
      <c r="L118">
        <v>6.1399999999999996E-3</v>
      </c>
      <c r="M118" t="s">
        <v>3</v>
      </c>
    </row>
    <row r="119" spans="6:13" x14ac:dyDescent="0.35">
      <c r="H119" s="1">
        <v>0</v>
      </c>
      <c r="K119" t="s">
        <v>7</v>
      </c>
      <c r="L119">
        <v>2.4199999999999998E-3</v>
      </c>
      <c r="M119" t="s">
        <v>3</v>
      </c>
    </row>
    <row r="120" spans="6:13" x14ac:dyDescent="0.35">
      <c r="H120" s="1">
        <v>0</v>
      </c>
      <c r="K120" t="s">
        <v>48</v>
      </c>
      <c r="L120">
        <v>1.1000000000000001E-3</v>
      </c>
      <c r="M120" t="s">
        <v>3</v>
      </c>
    </row>
    <row r="121" spans="6:13" x14ac:dyDescent="0.35">
      <c r="H121" s="1">
        <v>0</v>
      </c>
      <c r="K121" t="s">
        <v>81</v>
      </c>
      <c r="L121">
        <v>9.7000000000000005E-4</v>
      </c>
      <c r="M121" t="s">
        <v>3</v>
      </c>
    </row>
    <row r="122" spans="6:13" x14ac:dyDescent="0.35">
      <c r="H122" s="1">
        <v>0</v>
      </c>
      <c r="K122" t="s">
        <v>82</v>
      </c>
      <c r="L122" s="2">
        <v>9.9029400000000004E-5</v>
      </c>
      <c r="M122" t="s">
        <v>3</v>
      </c>
    </row>
    <row r="123" spans="6:13" x14ac:dyDescent="0.35">
      <c r="H123" s="1">
        <v>0</v>
      </c>
      <c r="K123" t="s">
        <v>83</v>
      </c>
      <c r="L123" s="2">
        <v>6.18535E-5</v>
      </c>
      <c r="M123" t="s">
        <v>3</v>
      </c>
    </row>
    <row r="124" spans="6:13" x14ac:dyDescent="0.35">
      <c r="G124" s="1">
        <v>1.8E-3</v>
      </c>
      <c r="K124" t="s">
        <v>84</v>
      </c>
      <c r="L124">
        <v>0.13356000000000001</v>
      </c>
      <c r="M124" t="s">
        <v>3</v>
      </c>
    </row>
    <row r="125" spans="6:13" x14ac:dyDescent="0.35">
      <c r="H125" s="1">
        <v>1E-3</v>
      </c>
      <c r="K125" t="s">
        <v>69</v>
      </c>
      <c r="L125">
        <v>7.5439999999999993E-2</v>
      </c>
      <c r="M125" t="s">
        <v>3</v>
      </c>
    </row>
    <row r="126" spans="6:13" x14ac:dyDescent="0.35">
      <c r="H126" s="1">
        <v>8.0000000000000004E-4</v>
      </c>
      <c r="K126" t="s">
        <v>86</v>
      </c>
      <c r="L126">
        <v>5.8119999999999998E-2</v>
      </c>
      <c r="M126" t="s">
        <v>3</v>
      </c>
    </row>
    <row r="127" spans="6:13" x14ac:dyDescent="0.35">
      <c r="G127" s="1">
        <v>8.9999999999999998E-4</v>
      </c>
      <c r="K127" t="s">
        <v>85</v>
      </c>
      <c r="L127">
        <v>6.4420000000000005E-2</v>
      </c>
      <c r="M127" t="s">
        <v>3</v>
      </c>
    </row>
    <row r="128" spans="6:13" x14ac:dyDescent="0.35">
      <c r="H128" s="1">
        <v>6.9999999999999999E-4</v>
      </c>
      <c r="K128" t="s">
        <v>98</v>
      </c>
      <c r="L128">
        <v>5.4629999999999998E-2</v>
      </c>
      <c r="M128" t="s">
        <v>3</v>
      </c>
    </row>
    <row r="129" spans="6:13" x14ac:dyDescent="0.35">
      <c r="H129" s="1">
        <v>1E-4</v>
      </c>
      <c r="K129" t="s">
        <v>99</v>
      </c>
      <c r="L129">
        <v>9.7900000000000001E-3</v>
      </c>
      <c r="M129" t="s">
        <v>3</v>
      </c>
    </row>
    <row r="130" spans="6:13" x14ac:dyDescent="0.35">
      <c r="G130" s="1">
        <v>8.9999999999999998E-4</v>
      </c>
      <c r="K130" t="s">
        <v>86</v>
      </c>
      <c r="L130">
        <v>6.4329999999999998E-2</v>
      </c>
      <c r="M130" t="s">
        <v>3</v>
      </c>
    </row>
    <row r="131" spans="6:13" x14ac:dyDescent="0.35">
      <c r="G131" s="1">
        <v>6.9999999999999999E-4</v>
      </c>
      <c r="K131" t="s">
        <v>7</v>
      </c>
      <c r="L131">
        <v>5.2699999999999997E-2</v>
      </c>
      <c r="M131" t="s">
        <v>3</v>
      </c>
    </row>
    <row r="132" spans="6:13" x14ac:dyDescent="0.35">
      <c r="G132" s="1">
        <v>5.9999999999999995E-4</v>
      </c>
      <c r="K132" t="s">
        <v>87</v>
      </c>
      <c r="L132">
        <v>4.7890000000000002E-2</v>
      </c>
      <c r="M132" t="s">
        <v>3</v>
      </c>
    </row>
    <row r="133" spans="6:13" x14ac:dyDescent="0.35">
      <c r="G133" s="1">
        <v>5.9999999999999995E-4</v>
      </c>
      <c r="K133" t="s">
        <v>88</v>
      </c>
      <c r="L133">
        <v>4.1340000000000002E-2</v>
      </c>
      <c r="M133" t="s">
        <v>3</v>
      </c>
    </row>
    <row r="134" spans="6:13" x14ac:dyDescent="0.35">
      <c r="G134" s="1">
        <v>5.0000000000000001E-4</v>
      </c>
      <c r="K134" t="s">
        <v>89</v>
      </c>
      <c r="L134">
        <v>4.0439999999999997E-2</v>
      </c>
      <c r="M134" t="s">
        <v>3</v>
      </c>
    </row>
    <row r="135" spans="6:13" x14ac:dyDescent="0.35">
      <c r="G135" s="1">
        <v>4.0000000000000002E-4</v>
      </c>
      <c r="K135" t="s">
        <v>90</v>
      </c>
      <c r="L135">
        <v>3.1759999999999997E-2</v>
      </c>
      <c r="M135" t="s">
        <v>3</v>
      </c>
    </row>
    <row r="136" spans="6:13" x14ac:dyDescent="0.35">
      <c r="G136" s="1">
        <v>1E-4</v>
      </c>
      <c r="K136" t="s">
        <v>91</v>
      </c>
      <c r="L136">
        <v>7.4099999999999999E-3</v>
      </c>
      <c r="M136" t="s">
        <v>3</v>
      </c>
    </row>
    <row r="137" spans="6:13" x14ac:dyDescent="0.35">
      <c r="H137" s="1">
        <v>1E-4</v>
      </c>
      <c r="K137" t="s">
        <v>100</v>
      </c>
      <c r="L137">
        <v>4.3299999999999996E-3</v>
      </c>
      <c r="M137" t="s">
        <v>3</v>
      </c>
    </row>
    <row r="138" spans="6:13" x14ac:dyDescent="0.35">
      <c r="H138" s="1">
        <v>0</v>
      </c>
      <c r="K138" t="s">
        <v>101</v>
      </c>
      <c r="L138">
        <v>3.4399999999999999E-3</v>
      </c>
      <c r="M138" t="s">
        <v>3</v>
      </c>
    </row>
    <row r="139" spans="6:13" x14ac:dyDescent="0.35">
      <c r="H139" s="1">
        <v>0</v>
      </c>
      <c r="K139" t="s">
        <v>68</v>
      </c>
      <c r="L139">
        <v>-3.6000000000000002E-4</v>
      </c>
      <c r="M139" t="s">
        <v>3</v>
      </c>
    </row>
    <row r="140" spans="6:13" x14ac:dyDescent="0.35">
      <c r="G140" s="1">
        <v>0</v>
      </c>
      <c r="K140" t="s">
        <v>83</v>
      </c>
      <c r="L140">
        <v>1.7000000000000001E-4</v>
      </c>
      <c r="M140" t="s">
        <v>3</v>
      </c>
    </row>
    <row r="141" spans="6:13" x14ac:dyDescent="0.35">
      <c r="F141" s="1">
        <v>6.1000000000000004E-3</v>
      </c>
      <c r="K141" t="s">
        <v>78</v>
      </c>
      <c r="L141">
        <v>0.45538000000000001</v>
      </c>
      <c r="M141" t="s">
        <v>3</v>
      </c>
    </row>
    <row r="142" spans="6:13" x14ac:dyDescent="0.35">
      <c r="G142" s="1">
        <v>4.4000000000000003E-3</v>
      </c>
      <c r="K142" t="s">
        <v>16</v>
      </c>
      <c r="L142">
        <v>0.33102999999999999</v>
      </c>
      <c r="M142" t="s">
        <v>3</v>
      </c>
    </row>
    <row r="143" spans="6:13" x14ac:dyDescent="0.35">
      <c r="G143" s="1">
        <v>1.4E-3</v>
      </c>
      <c r="K143" t="s">
        <v>79</v>
      </c>
      <c r="L143">
        <v>0.10519000000000001</v>
      </c>
      <c r="M143" t="s">
        <v>3</v>
      </c>
    </row>
    <row r="144" spans="6:13" x14ac:dyDescent="0.35">
      <c r="H144" s="1">
        <v>1.4E-3</v>
      </c>
      <c r="K144" t="s">
        <v>92</v>
      </c>
      <c r="L144">
        <v>0.10518</v>
      </c>
      <c r="M144" t="s">
        <v>3</v>
      </c>
    </row>
    <row r="145" spans="6:13" x14ac:dyDescent="0.35">
      <c r="H145" s="1">
        <v>0</v>
      </c>
      <c r="K145" t="s">
        <v>7</v>
      </c>
      <c r="L145" s="2">
        <v>1.11313E-5</v>
      </c>
      <c r="M145" t="s">
        <v>3</v>
      </c>
    </row>
    <row r="146" spans="6:13" x14ac:dyDescent="0.35">
      <c r="H146" s="1">
        <v>0</v>
      </c>
      <c r="K146" t="s">
        <v>93</v>
      </c>
      <c r="L146" s="2">
        <v>3.7424700000000002E-6</v>
      </c>
      <c r="M146" t="s">
        <v>3</v>
      </c>
    </row>
    <row r="147" spans="6:13" x14ac:dyDescent="0.35">
      <c r="G147" s="1">
        <v>1E-4</v>
      </c>
      <c r="K147" t="s">
        <v>80</v>
      </c>
      <c r="L147">
        <v>8.2900000000000005E-3</v>
      </c>
      <c r="M147" t="s">
        <v>3</v>
      </c>
    </row>
    <row r="148" spans="6:13" x14ac:dyDescent="0.35">
      <c r="G148" s="1">
        <v>1E-4</v>
      </c>
      <c r="K148" t="s">
        <v>67</v>
      </c>
      <c r="L148">
        <v>6.1799999999999997E-3</v>
      </c>
      <c r="M148" t="s">
        <v>3</v>
      </c>
    </row>
    <row r="149" spans="6:13" x14ac:dyDescent="0.35">
      <c r="G149" s="1">
        <v>0</v>
      </c>
      <c r="K149" t="s">
        <v>7</v>
      </c>
      <c r="L149">
        <v>2.4399999999999999E-3</v>
      </c>
      <c r="M149" t="s">
        <v>3</v>
      </c>
    </row>
    <row r="150" spans="6:13" x14ac:dyDescent="0.35">
      <c r="G150" s="1">
        <v>0</v>
      </c>
      <c r="K150" t="s">
        <v>48</v>
      </c>
      <c r="L150">
        <v>1.1100000000000001E-3</v>
      </c>
      <c r="M150" t="s">
        <v>3</v>
      </c>
    </row>
    <row r="151" spans="6:13" x14ac:dyDescent="0.35">
      <c r="G151" s="1">
        <v>0</v>
      </c>
      <c r="K151" t="s">
        <v>81</v>
      </c>
      <c r="L151">
        <v>9.7000000000000005E-4</v>
      </c>
      <c r="M151" t="s">
        <v>3</v>
      </c>
    </row>
    <row r="152" spans="6:13" x14ac:dyDescent="0.35">
      <c r="G152" s="1">
        <v>0</v>
      </c>
      <c r="K152" t="s">
        <v>82</v>
      </c>
      <c r="L152" s="2">
        <v>9.9703099999999998E-5</v>
      </c>
      <c r="M152" t="s">
        <v>3</v>
      </c>
    </row>
    <row r="153" spans="6:13" x14ac:dyDescent="0.35">
      <c r="G153" s="1">
        <v>0</v>
      </c>
      <c r="K153" t="s">
        <v>83</v>
      </c>
      <c r="L153" s="2">
        <v>6.2274300000000001E-5</v>
      </c>
      <c r="M153" t="s">
        <v>3</v>
      </c>
    </row>
    <row r="154" spans="6:13" x14ac:dyDescent="0.35">
      <c r="F154" s="1">
        <v>5.9999999999999995E-4</v>
      </c>
      <c r="K154" t="s">
        <v>87</v>
      </c>
      <c r="L154">
        <v>4.5469999999999997E-2</v>
      </c>
      <c r="M154" t="s">
        <v>3</v>
      </c>
    </row>
    <row r="155" spans="6:13" x14ac:dyDescent="0.35">
      <c r="F155" s="1">
        <v>5.0000000000000001E-4</v>
      </c>
      <c r="K155" t="s">
        <v>88</v>
      </c>
      <c r="L155">
        <v>3.9329999999999997E-2</v>
      </c>
      <c r="M155" t="s">
        <v>3</v>
      </c>
    </row>
    <row r="156" spans="6:13" x14ac:dyDescent="0.35">
      <c r="F156" s="1">
        <v>5.0000000000000001E-4</v>
      </c>
      <c r="K156" t="s">
        <v>89</v>
      </c>
      <c r="L156">
        <v>3.8399999999999997E-2</v>
      </c>
      <c r="M156" t="s">
        <v>3</v>
      </c>
    </row>
    <row r="157" spans="6:13" x14ac:dyDescent="0.35">
      <c r="F157" s="1">
        <v>4.0000000000000002E-4</v>
      </c>
      <c r="K157" t="s">
        <v>90</v>
      </c>
      <c r="L157">
        <v>3.1910000000000001E-2</v>
      </c>
      <c r="M157" t="s">
        <v>3</v>
      </c>
    </row>
    <row r="158" spans="6:13" x14ac:dyDescent="0.35">
      <c r="F158" s="1">
        <v>4.0000000000000002E-4</v>
      </c>
      <c r="K158" t="s">
        <v>85</v>
      </c>
      <c r="L158">
        <v>3.0960000000000001E-2</v>
      </c>
      <c r="M158" t="s">
        <v>3</v>
      </c>
    </row>
    <row r="159" spans="6:13" x14ac:dyDescent="0.35">
      <c r="G159" s="1">
        <v>4.0000000000000002E-4</v>
      </c>
      <c r="K159" t="s">
        <v>98</v>
      </c>
      <c r="L159">
        <v>2.6249999999999999E-2</v>
      </c>
      <c r="M159" t="s">
        <v>3</v>
      </c>
    </row>
    <row r="160" spans="6:13" x14ac:dyDescent="0.35">
      <c r="G160" s="1">
        <v>1E-4</v>
      </c>
      <c r="K160" t="s">
        <v>99</v>
      </c>
      <c r="L160">
        <v>4.7099999999999998E-3</v>
      </c>
      <c r="M160" t="s">
        <v>3</v>
      </c>
    </row>
    <row r="161" spans="5:13" x14ac:dyDescent="0.35">
      <c r="F161" s="1">
        <v>2.0000000000000001E-4</v>
      </c>
      <c r="K161" t="s">
        <v>7</v>
      </c>
      <c r="L161">
        <v>1.3480000000000001E-2</v>
      </c>
      <c r="M161" t="s">
        <v>3</v>
      </c>
    </row>
    <row r="162" spans="5:13" x14ac:dyDescent="0.35">
      <c r="F162" s="1">
        <v>1E-4</v>
      </c>
      <c r="K162" t="s">
        <v>91</v>
      </c>
      <c r="L162">
        <v>7.45E-3</v>
      </c>
      <c r="M162" t="s">
        <v>3</v>
      </c>
    </row>
    <row r="163" spans="5:13" x14ac:dyDescent="0.35">
      <c r="G163" s="1">
        <v>1E-4</v>
      </c>
      <c r="K163" t="s">
        <v>100</v>
      </c>
      <c r="L163">
        <v>4.3499999999999997E-3</v>
      </c>
      <c r="M163" t="s">
        <v>3</v>
      </c>
    </row>
    <row r="164" spans="5:13" x14ac:dyDescent="0.35">
      <c r="G164" s="1">
        <v>0</v>
      </c>
      <c r="K164" t="s">
        <v>101</v>
      </c>
      <c r="L164">
        <v>3.46E-3</v>
      </c>
      <c r="M164" t="s">
        <v>3</v>
      </c>
    </row>
    <row r="165" spans="5:13" x14ac:dyDescent="0.35">
      <c r="G165" s="1">
        <v>0</v>
      </c>
      <c r="K165" t="s">
        <v>68</v>
      </c>
      <c r="L165">
        <v>-3.6000000000000002E-4</v>
      </c>
      <c r="M165" t="s">
        <v>3</v>
      </c>
    </row>
    <row r="166" spans="5:13" x14ac:dyDescent="0.35">
      <c r="F166" s="1">
        <v>0</v>
      </c>
      <c r="K166" t="s">
        <v>102</v>
      </c>
      <c r="L166">
        <v>1.6000000000000001E-4</v>
      </c>
      <c r="M166" t="s">
        <v>3</v>
      </c>
    </row>
    <row r="167" spans="5:13" x14ac:dyDescent="0.35">
      <c r="E167" s="1">
        <v>8.3999999999999995E-3</v>
      </c>
      <c r="K167" t="s">
        <v>103</v>
      </c>
      <c r="L167">
        <v>0.62914999999999999</v>
      </c>
      <c r="M167" t="s">
        <v>3</v>
      </c>
    </row>
    <row r="168" spans="5:13" x14ac:dyDescent="0.35">
      <c r="F168" s="1">
        <v>8.3999999999999995E-3</v>
      </c>
      <c r="K168" t="s">
        <v>140</v>
      </c>
      <c r="L168">
        <v>0.62914999999999999</v>
      </c>
      <c r="M168" t="s">
        <v>3</v>
      </c>
    </row>
    <row r="169" spans="5:13" x14ac:dyDescent="0.35">
      <c r="E169" s="1">
        <v>2.0000000000000001E-4</v>
      </c>
      <c r="K169" t="s">
        <v>104</v>
      </c>
      <c r="L169">
        <v>1.2330000000000001E-2</v>
      </c>
      <c r="M169" t="s">
        <v>3</v>
      </c>
    </row>
    <row r="170" spans="5:13" x14ac:dyDescent="0.35">
      <c r="F170" s="1">
        <v>1E-4</v>
      </c>
      <c r="K170" t="s">
        <v>105</v>
      </c>
      <c r="L170">
        <v>8.6800000000000002E-3</v>
      </c>
      <c r="M170" t="s">
        <v>3</v>
      </c>
    </row>
    <row r="171" spans="5:13" x14ac:dyDescent="0.35">
      <c r="F171" s="1">
        <v>1E-4</v>
      </c>
      <c r="K171" t="s">
        <v>106</v>
      </c>
      <c r="L171">
        <v>7.0000000000000001E-3</v>
      </c>
      <c r="M171" t="s">
        <v>3</v>
      </c>
    </row>
    <row r="172" spans="5:13" x14ac:dyDescent="0.35">
      <c r="F172" s="1">
        <v>0</v>
      </c>
      <c r="K172" t="s">
        <v>107</v>
      </c>
      <c r="L172">
        <v>-3.3500000000000001E-3</v>
      </c>
      <c r="M172" t="s">
        <v>3</v>
      </c>
    </row>
    <row r="173" spans="5:13" x14ac:dyDescent="0.35">
      <c r="E173" s="1">
        <v>0</v>
      </c>
      <c r="K173" t="s">
        <v>108</v>
      </c>
      <c r="L173" s="2">
        <v>4.4348100000000003E-5</v>
      </c>
      <c r="M173" t="s">
        <v>3</v>
      </c>
    </row>
    <row r="174" spans="5:13" x14ac:dyDescent="0.35">
      <c r="F174" s="1">
        <v>0</v>
      </c>
      <c r="K174" t="s">
        <v>141</v>
      </c>
      <c r="L174" s="2">
        <v>2.3529100000000001E-5</v>
      </c>
      <c r="M174" t="s">
        <v>3</v>
      </c>
    </row>
    <row r="175" spans="5:13" x14ac:dyDescent="0.35">
      <c r="F175" s="1">
        <v>0</v>
      </c>
      <c r="K175" t="s">
        <v>142</v>
      </c>
      <c r="L175" s="2">
        <v>2.0819099999999999E-5</v>
      </c>
      <c r="M175" t="s">
        <v>3</v>
      </c>
    </row>
    <row r="176" spans="5:13" x14ac:dyDescent="0.35">
      <c r="G176" s="1">
        <v>0</v>
      </c>
      <c r="K176" t="s">
        <v>147</v>
      </c>
      <c r="L176" s="2">
        <v>2.2223699999999999E-5</v>
      </c>
      <c r="M176" t="s">
        <v>3</v>
      </c>
    </row>
    <row r="177" spans="2:13" x14ac:dyDescent="0.35">
      <c r="H177" s="1">
        <v>0</v>
      </c>
      <c r="K177" t="s">
        <v>107</v>
      </c>
      <c r="L177" s="2">
        <v>1.9414400000000002E-5</v>
      </c>
      <c r="M177" t="s">
        <v>3</v>
      </c>
    </row>
    <row r="178" spans="2:13" x14ac:dyDescent="0.35">
      <c r="H178" s="1">
        <v>0</v>
      </c>
      <c r="K178" t="s">
        <v>68</v>
      </c>
      <c r="L178" s="2">
        <v>2.8093700000000002E-6</v>
      </c>
      <c r="M178" t="s">
        <v>3</v>
      </c>
    </row>
    <row r="179" spans="2:13" x14ac:dyDescent="0.35">
      <c r="G179" s="1">
        <v>0</v>
      </c>
      <c r="K179" t="s">
        <v>68</v>
      </c>
      <c r="L179" s="2">
        <v>-1.40469E-6</v>
      </c>
      <c r="M179" t="s">
        <v>3</v>
      </c>
    </row>
    <row r="180" spans="2:13" x14ac:dyDescent="0.35">
      <c r="D180" s="1">
        <v>1E-4</v>
      </c>
      <c r="K180" t="s">
        <v>109</v>
      </c>
      <c r="L180">
        <v>8.6300000000000005E-3</v>
      </c>
      <c r="M180" t="s">
        <v>3</v>
      </c>
    </row>
    <row r="181" spans="2:13" x14ac:dyDescent="0.35">
      <c r="B181" s="1">
        <v>5.11E-2</v>
      </c>
      <c r="K181" t="s">
        <v>110</v>
      </c>
      <c r="L181">
        <v>3.8327800000000001</v>
      </c>
      <c r="M181" t="s">
        <v>3</v>
      </c>
    </row>
    <row r="182" spans="2:13" x14ac:dyDescent="0.35">
      <c r="C182" s="1">
        <v>5.11E-2</v>
      </c>
      <c r="K182" t="s">
        <v>111</v>
      </c>
      <c r="L182">
        <v>3.8327800000000001</v>
      </c>
      <c r="M182" t="s">
        <v>3</v>
      </c>
    </row>
    <row r="183" spans="2:13" x14ac:dyDescent="0.35">
      <c r="D183" s="1">
        <v>5.11E-2</v>
      </c>
      <c r="K183" t="s">
        <v>112</v>
      </c>
      <c r="L183">
        <v>3.8327800000000001</v>
      </c>
      <c r="M183" t="s">
        <v>3</v>
      </c>
    </row>
    <row r="184" spans="2:13" x14ac:dyDescent="0.35">
      <c r="B184" s="1">
        <v>6.8999999999999999E-3</v>
      </c>
      <c r="K184" t="s">
        <v>310</v>
      </c>
      <c r="L184">
        <v>0.52261000000000002</v>
      </c>
      <c r="M184" t="s">
        <v>3</v>
      </c>
    </row>
    <row r="185" spans="2:13" x14ac:dyDescent="0.35">
      <c r="C185" s="1">
        <v>6.8999999999999999E-3</v>
      </c>
      <c r="K185" t="s">
        <v>311</v>
      </c>
      <c r="L185">
        <v>0.52261000000000002</v>
      </c>
      <c r="M185" t="s">
        <v>3</v>
      </c>
    </row>
    <row r="186" spans="2:13" x14ac:dyDescent="0.35">
      <c r="D186" s="1">
        <v>5.7999999999999996E-3</v>
      </c>
      <c r="K186" t="s">
        <v>306</v>
      </c>
      <c r="L186">
        <v>0.43822</v>
      </c>
      <c r="M186" t="s">
        <v>3</v>
      </c>
    </row>
    <row r="187" spans="2:13" x14ac:dyDescent="0.35">
      <c r="E187" s="1">
        <v>5.7999999999999996E-3</v>
      </c>
      <c r="K187" t="s">
        <v>7</v>
      </c>
      <c r="L187">
        <v>0.43822</v>
      </c>
      <c r="M187" t="s">
        <v>3</v>
      </c>
    </row>
    <row r="188" spans="2:13" x14ac:dyDescent="0.35">
      <c r="D188" s="1">
        <v>1.1000000000000001E-3</v>
      </c>
      <c r="K188" t="s">
        <v>312</v>
      </c>
      <c r="L188">
        <v>8.4370000000000001E-2</v>
      </c>
      <c r="M188" t="s">
        <v>3</v>
      </c>
    </row>
    <row r="189" spans="2:13" x14ac:dyDescent="0.35">
      <c r="E189" s="1">
        <v>1.1000000000000001E-3</v>
      </c>
      <c r="K189" t="s">
        <v>7</v>
      </c>
      <c r="L189">
        <v>8.4370000000000001E-2</v>
      </c>
      <c r="M189" t="s">
        <v>3</v>
      </c>
    </row>
    <row r="190" spans="2:13" x14ac:dyDescent="0.35">
      <c r="D190" s="1">
        <v>0</v>
      </c>
      <c r="G190" s="2"/>
      <c r="K190" t="s">
        <v>114</v>
      </c>
      <c r="L190" s="2">
        <v>1.08184E-5</v>
      </c>
      <c r="M190" t="s">
        <v>3</v>
      </c>
    </row>
    <row r="191" spans="2:13" x14ac:dyDescent="0.35">
      <c r="E191" s="1">
        <v>0</v>
      </c>
      <c r="G191" s="2"/>
      <c r="K191" t="s">
        <v>115</v>
      </c>
      <c r="L191" s="2">
        <v>1.0570999999999999E-5</v>
      </c>
      <c r="M191" t="s">
        <v>3</v>
      </c>
    </row>
    <row r="192" spans="2:13" x14ac:dyDescent="0.35">
      <c r="E192" s="1">
        <v>0</v>
      </c>
      <c r="G192" s="2"/>
      <c r="K192" t="s">
        <v>116</v>
      </c>
      <c r="L192" s="2">
        <v>2.4737799999999998E-7</v>
      </c>
      <c r="M192" t="s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P30"/>
  <sheetViews>
    <sheetView zoomScale="70" zoomScaleNormal="70" workbookViewId="0">
      <selection activeCell="J17" sqref="J17"/>
    </sheetView>
  </sheetViews>
  <sheetFormatPr baseColWidth="10" defaultColWidth="11.54296875" defaultRowHeight="14.5" x14ac:dyDescent="0.35"/>
  <cols>
    <col min="1" max="1" width="24.08984375" style="84" customWidth="1"/>
    <col min="2" max="10" width="11.54296875" style="84"/>
    <col min="11" max="11" width="11.54296875" style="85"/>
    <col min="12" max="16384" width="11.54296875" style="84"/>
  </cols>
  <sheetData>
    <row r="1" spans="1:16" ht="18.5" x14ac:dyDescent="0.35">
      <c r="A1" s="83" t="s">
        <v>213</v>
      </c>
    </row>
    <row r="2" spans="1:16" ht="35.4" customHeight="1" x14ac:dyDescent="0.35">
      <c r="A2" s="86" t="s">
        <v>214</v>
      </c>
      <c r="B2" s="114" t="s">
        <v>215</v>
      </c>
      <c r="C2" s="114"/>
      <c r="D2" s="114"/>
      <c r="E2" s="114"/>
      <c r="F2" s="114"/>
      <c r="G2" s="115" t="s">
        <v>216</v>
      </c>
      <c r="H2" s="115"/>
      <c r="I2" s="115"/>
      <c r="J2" s="115"/>
      <c r="K2" s="116" t="s">
        <v>261</v>
      </c>
      <c r="L2" s="116"/>
      <c r="M2" s="117" t="s">
        <v>262</v>
      </c>
      <c r="N2" s="117"/>
      <c r="O2" s="117"/>
      <c r="P2" s="117"/>
    </row>
    <row r="3" spans="1:16" ht="72.5" x14ac:dyDescent="0.35">
      <c r="B3" s="33" t="s">
        <v>218</v>
      </c>
      <c r="C3" s="33" t="s">
        <v>219</v>
      </c>
      <c r="D3" s="33" t="s">
        <v>220</v>
      </c>
      <c r="E3" s="87" t="s">
        <v>221</v>
      </c>
      <c r="F3" s="33" t="s">
        <v>222</v>
      </c>
      <c r="G3" s="33" t="s">
        <v>223</v>
      </c>
      <c r="H3" s="88" t="s">
        <v>219</v>
      </c>
      <c r="I3" s="33" t="s">
        <v>224</v>
      </c>
      <c r="J3" s="87" t="s">
        <v>225</v>
      </c>
      <c r="K3" s="33" t="s">
        <v>226</v>
      </c>
      <c r="L3" s="86" t="s">
        <v>227</v>
      </c>
      <c r="M3" s="87" t="s">
        <v>228</v>
      </c>
      <c r="N3" s="87" t="s">
        <v>229</v>
      </c>
      <c r="O3" s="87" t="s">
        <v>230</v>
      </c>
      <c r="P3" s="87" t="s">
        <v>231</v>
      </c>
    </row>
    <row r="4" spans="1:16" ht="43.5" x14ac:dyDescent="0.35">
      <c r="A4" s="84" t="s">
        <v>232</v>
      </c>
      <c r="B4" s="84" t="s">
        <v>233</v>
      </c>
      <c r="E4" s="84" t="s">
        <v>234</v>
      </c>
      <c r="H4" s="34">
        <v>1</v>
      </c>
      <c r="I4" s="34">
        <v>446</v>
      </c>
      <c r="J4" s="34">
        <v>21.7</v>
      </c>
      <c r="K4" s="89" t="s">
        <v>235</v>
      </c>
      <c r="M4" s="34">
        <f>(H4+H5)/2</f>
        <v>1</v>
      </c>
      <c r="N4" s="34">
        <f>(I4+I5)/2</f>
        <v>419</v>
      </c>
      <c r="O4" s="34">
        <f>(J4+J5)/2</f>
        <v>20.399999999999999</v>
      </c>
      <c r="P4" s="34">
        <f>O4*1000/'[1]Key performance parameters'!$P$3</f>
        <v>3</v>
      </c>
    </row>
    <row r="5" spans="1:16" x14ac:dyDescent="0.35">
      <c r="A5" s="84" t="s">
        <v>232</v>
      </c>
      <c r="B5" s="84" t="s">
        <v>233</v>
      </c>
      <c r="E5" s="84" t="s">
        <v>236</v>
      </c>
      <c r="H5" s="34">
        <v>1</v>
      </c>
      <c r="I5" s="34">
        <v>392</v>
      </c>
      <c r="J5" s="34">
        <v>19.100000000000001</v>
      </c>
      <c r="K5" s="89"/>
      <c r="M5" s="34"/>
      <c r="N5" s="34"/>
      <c r="O5" s="34"/>
      <c r="P5" s="34"/>
    </row>
    <row r="6" spans="1:16" ht="43.5" x14ac:dyDescent="0.35">
      <c r="A6" s="84" t="s">
        <v>237</v>
      </c>
      <c r="B6" s="84" t="s">
        <v>238</v>
      </c>
      <c r="E6" s="84">
        <v>5.48</v>
      </c>
      <c r="H6" s="34">
        <v>4.7746371275783038E-3</v>
      </c>
      <c r="I6" s="34">
        <v>13060.678399999999</v>
      </c>
      <c r="J6" s="34">
        <v>1147.7312000000002</v>
      </c>
      <c r="K6" s="89" t="s">
        <v>239</v>
      </c>
      <c r="M6" s="34">
        <f>(H6+H7)/2</f>
        <v>5.5842495100807115E-3</v>
      </c>
      <c r="N6" s="34">
        <f>(I6+I7)/2</f>
        <v>11187.1492</v>
      </c>
      <c r="O6" s="34">
        <f>(J6+J7)/2</f>
        <v>983.63360000000011</v>
      </c>
      <c r="P6" s="34">
        <f>O6*1000/'[1]Key performance parameters'!$P$3</f>
        <v>144.65200000000002</v>
      </c>
    </row>
    <row r="7" spans="1:16" x14ac:dyDescent="0.35">
      <c r="A7" s="84" t="s">
        <v>237</v>
      </c>
      <c r="B7" s="84" t="s">
        <v>238</v>
      </c>
      <c r="E7" s="84">
        <v>5.24</v>
      </c>
      <c r="H7" s="34">
        <v>6.3938618925831201E-3</v>
      </c>
      <c r="I7" s="34">
        <v>9313.6200000000008</v>
      </c>
      <c r="J7" s="34">
        <v>819.53600000000006</v>
      </c>
      <c r="K7" s="89"/>
      <c r="M7" s="34"/>
      <c r="N7" s="34"/>
      <c r="O7" s="34"/>
      <c r="P7" s="34"/>
    </row>
    <row r="8" spans="1:16" ht="29" x14ac:dyDescent="0.35">
      <c r="A8" s="84" t="s">
        <v>240</v>
      </c>
      <c r="B8" s="84" t="s">
        <v>241</v>
      </c>
      <c r="C8" s="84">
        <v>1E-4</v>
      </c>
      <c r="E8" s="84">
        <v>2.86E-2</v>
      </c>
      <c r="H8" s="34">
        <v>1E-4</v>
      </c>
      <c r="I8" s="90" t="s">
        <v>317</v>
      </c>
      <c r="J8" s="34">
        <v>286</v>
      </c>
      <c r="K8" s="89" t="s">
        <v>242</v>
      </c>
      <c r="M8" s="34">
        <f>(H8+H9+H10)/3</f>
        <v>1E-4</v>
      </c>
      <c r="N8" s="34"/>
      <c r="O8" s="34">
        <f>(J8+J9+J10)/3</f>
        <v>265</v>
      </c>
      <c r="P8" s="34">
        <f>O8*1000/'[1]Key performance parameters'!$P$3</f>
        <v>38.970588235294116</v>
      </c>
    </row>
    <row r="9" spans="1:16" x14ac:dyDescent="0.35">
      <c r="A9" s="84" t="s">
        <v>240</v>
      </c>
      <c r="B9" s="84" t="s">
        <v>241</v>
      </c>
      <c r="C9" s="84">
        <v>1E-4</v>
      </c>
      <c r="E9" s="84">
        <v>2.35E-2</v>
      </c>
      <c r="H9" s="34">
        <v>1E-4</v>
      </c>
      <c r="I9" s="90" t="s">
        <v>317</v>
      </c>
      <c r="J9" s="34">
        <v>235</v>
      </c>
      <c r="K9" s="89"/>
      <c r="M9" s="34"/>
      <c r="N9" s="34"/>
      <c r="O9" s="34"/>
      <c r="P9" s="34"/>
    </row>
    <row r="10" spans="1:16" x14ac:dyDescent="0.35">
      <c r="A10" s="84" t="s">
        <v>240</v>
      </c>
      <c r="B10" s="84" t="s">
        <v>241</v>
      </c>
      <c r="C10" s="84">
        <v>1E-4</v>
      </c>
      <c r="E10" s="84">
        <v>2.7400000000000001E-2</v>
      </c>
      <c r="H10" s="34">
        <v>1E-4</v>
      </c>
      <c r="I10" s="90" t="s">
        <v>317</v>
      </c>
      <c r="J10" s="34">
        <v>274</v>
      </c>
      <c r="K10" s="89"/>
      <c r="M10" s="34"/>
      <c r="N10" s="34"/>
      <c r="O10" s="34"/>
      <c r="P10" s="34"/>
    </row>
    <row r="11" spans="1:16" ht="29" x14ac:dyDescent="0.35">
      <c r="A11" s="84" t="s">
        <v>243</v>
      </c>
      <c r="H11" s="34">
        <v>1E-4</v>
      </c>
      <c r="I11" s="34">
        <v>20099.999999999996</v>
      </c>
      <c r="J11" s="34">
        <v>672</v>
      </c>
      <c r="K11" s="89" t="s">
        <v>244</v>
      </c>
      <c r="M11" s="34">
        <f>AVERAGE(H11:H20)</f>
        <v>1.0000000000000002E-4</v>
      </c>
      <c r="N11" s="34">
        <f>AVERAGE(I11:I20)</f>
        <v>16450</v>
      </c>
      <c r="O11" s="34">
        <f>AVERAGE(J11:J20)</f>
        <v>540.29999999999995</v>
      </c>
      <c r="P11" s="34">
        <f>O11*1000/'[1]Key performance parameters'!$P$3</f>
        <v>79.455882352941174</v>
      </c>
    </row>
    <row r="12" spans="1:16" x14ac:dyDescent="0.35">
      <c r="A12" s="84" t="s">
        <v>243</v>
      </c>
      <c r="H12" s="34">
        <v>1E-4</v>
      </c>
      <c r="I12" s="34">
        <v>19599.999999999996</v>
      </c>
      <c r="J12" s="34">
        <v>631</v>
      </c>
      <c r="K12" s="89"/>
      <c r="M12" s="34"/>
      <c r="N12" s="34"/>
      <c r="O12" s="34"/>
      <c r="P12" s="34"/>
    </row>
    <row r="13" spans="1:16" x14ac:dyDescent="0.35">
      <c r="A13" s="84" t="s">
        <v>243</v>
      </c>
      <c r="H13" s="34">
        <v>1E-4</v>
      </c>
      <c r="I13" s="34">
        <v>12799.999999999998</v>
      </c>
      <c r="J13" s="34">
        <v>415.99999999999994</v>
      </c>
      <c r="K13" s="89"/>
      <c r="M13" s="34"/>
      <c r="N13" s="34"/>
      <c r="O13" s="34"/>
      <c r="P13" s="34"/>
    </row>
    <row r="14" spans="1:16" x14ac:dyDescent="0.35">
      <c r="A14" s="84" t="s">
        <v>243</v>
      </c>
      <c r="H14" s="34">
        <v>1E-4</v>
      </c>
      <c r="I14" s="34">
        <v>15100</v>
      </c>
      <c r="J14" s="34">
        <v>495</v>
      </c>
      <c r="K14" s="89"/>
      <c r="M14" s="34"/>
      <c r="N14" s="34"/>
      <c r="O14" s="34"/>
      <c r="P14" s="34"/>
    </row>
    <row r="15" spans="1:16" x14ac:dyDescent="0.35">
      <c r="A15" s="84" t="s">
        <v>243</v>
      </c>
      <c r="H15" s="34">
        <v>1E-4</v>
      </c>
      <c r="I15" s="34">
        <v>15000</v>
      </c>
      <c r="J15" s="34">
        <v>493.99999999999994</v>
      </c>
      <c r="K15" s="89"/>
      <c r="M15" s="34"/>
      <c r="N15" s="34"/>
      <c r="O15" s="34"/>
      <c r="P15" s="34"/>
    </row>
    <row r="16" spans="1:16" x14ac:dyDescent="0.35">
      <c r="A16" s="84" t="s">
        <v>243</v>
      </c>
      <c r="H16" s="34">
        <v>1E-4</v>
      </c>
      <c r="I16" s="34">
        <v>20099.999999999996</v>
      </c>
      <c r="J16" s="34">
        <v>671</v>
      </c>
      <c r="K16" s="89"/>
      <c r="M16" s="34"/>
      <c r="N16" s="34"/>
      <c r="O16" s="34"/>
      <c r="P16" s="34"/>
    </row>
    <row r="17" spans="1:16" x14ac:dyDescent="0.35">
      <c r="A17" s="84" t="s">
        <v>243</v>
      </c>
      <c r="H17" s="34">
        <v>1E-4</v>
      </c>
      <c r="I17" s="34">
        <v>19599.999999999996</v>
      </c>
      <c r="J17" s="34">
        <v>629.99999999999989</v>
      </c>
      <c r="K17" s="89"/>
      <c r="M17" s="34"/>
      <c r="N17" s="34"/>
      <c r="O17" s="34"/>
      <c r="P17" s="34"/>
    </row>
    <row r="18" spans="1:16" x14ac:dyDescent="0.35">
      <c r="A18" s="84" t="s">
        <v>243</v>
      </c>
      <c r="H18" s="34">
        <v>1E-4</v>
      </c>
      <c r="I18" s="34">
        <v>12700</v>
      </c>
      <c r="J18" s="34">
        <v>415</v>
      </c>
      <c r="K18" s="89"/>
      <c r="M18" s="34"/>
      <c r="N18" s="34"/>
      <c r="O18" s="34"/>
      <c r="P18" s="34"/>
    </row>
    <row r="19" spans="1:16" x14ac:dyDescent="0.35">
      <c r="A19" s="84" t="s">
        <v>243</v>
      </c>
      <c r="C19" s="91"/>
      <c r="H19" s="34">
        <v>1E-4</v>
      </c>
      <c r="I19" s="34">
        <v>14800</v>
      </c>
      <c r="J19" s="34">
        <v>488.99999999999994</v>
      </c>
      <c r="K19" s="89"/>
      <c r="M19" s="34"/>
      <c r="N19" s="34"/>
      <c r="O19" s="34"/>
      <c r="P19" s="34"/>
    </row>
    <row r="20" spans="1:16" x14ac:dyDescent="0.35">
      <c r="A20" s="84" t="s">
        <v>243</v>
      </c>
      <c r="H20" s="34">
        <v>1E-4</v>
      </c>
      <c r="I20" s="34">
        <v>14700</v>
      </c>
      <c r="J20" s="34">
        <v>489.99999999999994</v>
      </c>
      <c r="K20" s="89"/>
      <c r="M20" s="34"/>
      <c r="N20" s="34"/>
      <c r="O20" s="34"/>
      <c r="P20" s="34"/>
    </row>
    <row r="21" spans="1:16" ht="43.5" x14ac:dyDescent="0.35">
      <c r="A21" s="84" t="s">
        <v>245</v>
      </c>
      <c r="B21" s="84" t="s">
        <v>238</v>
      </c>
      <c r="E21" s="84">
        <v>10.6</v>
      </c>
      <c r="H21" s="34">
        <v>1.1488970588235293E-2</v>
      </c>
      <c r="I21" s="34">
        <v>9008.6400000000012</v>
      </c>
      <c r="J21" s="34">
        <v>922.62400000000002</v>
      </c>
      <c r="K21" s="89" t="s">
        <v>246</v>
      </c>
      <c r="M21" s="34">
        <f>H21</f>
        <v>1.1488970588235293E-2</v>
      </c>
      <c r="N21" s="34">
        <f>I21</f>
        <v>9008.6400000000012</v>
      </c>
      <c r="O21" s="34">
        <f>J21</f>
        <v>922.62400000000002</v>
      </c>
      <c r="P21" s="34">
        <f>O21*1000/'[1]Key performance parameters'!$P$3</f>
        <v>135.68</v>
      </c>
    </row>
    <row r="22" spans="1:16" ht="43.5" x14ac:dyDescent="0.35">
      <c r="A22" s="84" t="s">
        <v>247</v>
      </c>
      <c r="B22" s="84" t="s">
        <v>238</v>
      </c>
      <c r="E22" s="92">
        <v>0.15392156862745096</v>
      </c>
      <c r="H22" s="34">
        <v>1</v>
      </c>
      <c r="I22" s="34">
        <v>2549.9999999999995</v>
      </c>
      <c r="J22" s="34">
        <v>157</v>
      </c>
      <c r="K22" s="89" t="s">
        <v>248</v>
      </c>
      <c r="M22" s="34">
        <f>AVERAGE(H22:H24)</f>
        <v>1</v>
      </c>
      <c r="N22" s="34">
        <f>AVERAGE(I22:I24)</f>
        <v>2553.3333333333326</v>
      </c>
      <c r="O22" s="34">
        <f>AVERAGE(J22:J24)</f>
        <v>157.33333333333334</v>
      </c>
      <c r="P22" s="34">
        <f>O22*1000/'[1]Key performance parameters'!$P$3</f>
        <v>23.137254901960787</v>
      </c>
    </row>
    <row r="23" spans="1:16" x14ac:dyDescent="0.35">
      <c r="A23" s="84" t="s">
        <v>247</v>
      </c>
      <c r="B23" s="84" t="s">
        <v>238</v>
      </c>
      <c r="E23" s="92">
        <v>0.18431372549019606</v>
      </c>
      <c r="H23" s="34">
        <v>1</v>
      </c>
      <c r="I23" s="34">
        <v>3039.9999999999995</v>
      </c>
      <c r="J23" s="34">
        <v>187.99999999999997</v>
      </c>
      <c r="K23" s="89"/>
      <c r="M23" s="34"/>
      <c r="N23" s="34"/>
      <c r="O23" s="34"/>
      <c r="P23" s="34"/>
    </row>
    <row r="24" spans="1:16" x14ac:dyDescent="0.35">
      <c r="A24" s="84" t="s">
        <v>247</v>
      </c>
      <c r="B24" s="84" t="s">
        <v>238</v>
      </c>
      <c r="E24" s="92">
        <v>0.12450980392156863</v>
      </c>
      <c r="H24" s="34">
        <v>1</v>
      </c>
      <c r="I24" s="34">
        <v>2069.9999999999995</v>
      </c>
      <c r="J24" s="34">
        <v>127</v>
      </c>
      <c r="K24" s="89"/>
      <c r="M24" s="34"/>
      <c r="N24" s="34"/>
      <c r="O24" s="34"/>
      <c r="P24" s="34"/>
    </row>
    <row r="25" spans="1:16" x14ac:dyDescent="0.35">
      <c r="G25" s="118" t="s">
        <v>249</v>
      </c>
      <c r="H25" s="118"/>
      <c r="I25" s="118"/>
      <c r="J25" s="118"/>
      <c r="K25" s="89"/>
      <c r="M25" s="34"/>
      <c r="N25" s="34"/>
      <c r="O25" s="34"/>
      <c r="P25" s="34"/>
    </row>
    <row r="26" spans="1:16" x14ac:dyDescent="0.35">
      <c r="A26" s="84" t="s">
        <v>250</v>
      </c>
      <c r="G26" s="34">
        <v>10</v>
      </c>
      <c r="H26" s="34"/>
      <c r="K26" s="89"/>
      <c r="M26" s="34"/>
      <c r="N26" s="34"/>
      <c r="O26" s="34"/>
      <c r="P26" s="34"/>
    </row>
    <row r="27" spans="1:16" x14ac:dyDescent="0.35">
      <c r="G27" s="34">
        <v>11</v>
      </c>
      <c r="H27" s="34"/>
      <c r="K27" s="89"/>
      <c r="M27" s="34"/>
      <c r="N27" s="34"/>
      <c r="O27" s="34"/>
      <c r="P27" s="34"/>
    </row>
    <row r="28" spans="1:16" ht="43.5" x14ac:dyDescent="0.35">
      <c r="A28" s="84" t="s">
        <v>277</v>
      </c>
      <c r="B28" s="84" t="s">
        <v>251</v>
      </c>
      <c r="C28" s="84">
        <f>1/2585.9</f>
        <v>3.8671255655671141E-4</v>
      </c>
      <c r="D28" s="84">
        <v>213</v>
      </c>
      <c r="E28" s="84">
        <v>9.5</v>
      </c>
      <c r="F28" s="34" t="s">
        <v>252</v>
      </c>
      <c r="G28" s="34" t="s">
        <v>253</v>
      </c>
      <c r="H28" s="34">
        <f>0.21*0.297</f>
        <v>6.2369999999999995E-2</v>
      </c>
      <c r="I28" s="84">
        <f t="shared" ref="I28:J30" si="0">D28/$C28</f>
        <v>550796.69999999995</v>
      </c>
      <c r="J28" s="84">
        <f t="shared" si="0"/>
        <v>24566.05</v>
      </c>
      <c r="K28" s="89" t="s">
        <v>254</v>
      </c>
      <c r="M28" s="34">
        <f>0.21*0.297</f>
        <v>6.2369999999999995E-2</v>
      </c>
      <c r="N28" s="34">
        <f t="shared" ref="N28:O30" si="1">I28</f>
        <v>550796.69999999995</v>
      </c>
      <c r="O28" s="34">
        <f>J28</f>
        <v>24566.05</v>
      </c>
      <c r="P28" s="34">
        <f>O28*1000/'[1]Key performance parameters'!$P$3</f>
        <v>3612.6544117647059</v>
      </c>
    </row>
    <row r="29" spans="1:16" ht="43.5" x14ac:dyDescent="0.35">
      <c r="A29" s="84" t="s">
        <v>277</v>
      </c>
      <c r="B29" s="84" t="s">
        <v>251</v>
      </c>
      <c r="C29" s="84">
        <f>0.06237/93.37413</f>
        <v>6.6795803077362016E-4</v>
      </c>
      <c r="D29" s="84">
        <v>3.57</v>
      </c>
      <c r="E29" s="84">
        <v>0.16500000000000001</v>
      </c>
      <c r="F29" s="34" t="s">
        <v>255</v>
      </c>
      <c r="G29" s="34" t="s">
        <v>256</v>
      </c>
      <c r="H29" s="34">
        <f>0.21*0.297</f>
        <v>6.2369999999999995E-2</v>
      </c>
      <c r="I29" s="84">
        <f t="shared" si="0"/>
        <v>5344.6471717171707</v>
      </c>
      <c r="J29" s="84">
        <f t="shared" si="0"/>
        <v>247.0215079365079</v>
      </c>
      <c r="K29" s="89" t="s">
        <v>257</v>
      </c>
      <c r="M29" s="34">
        <f>0.21*0.297</f>
        <v>6.2369999999999995E-2</v>
      </c>
      <c r="N29" s="34">
        <f t="shared" si="1"/>
        <v>5344.6471717171707</v>
      </c>
      <c r="O29" s="34">
        <f t="shared" si="1"/>
        <v>247.0215079365079</v>
      </c>
      <c r="P29" s="34">
        <f>O29*1000/'[1]Key performance parameters'!$P$3</f>
        <v>36.326692343604101</v>
      </c>
    </row>
    <row r="30" spans="1:16" ht="43.5" x14ac:dyDescent="0.35">
      <c r="A30" s="84" t="s">
        <v>277</v>
      </c>
      <c r="B30" s="84" t="s">
        <v>251</v>
      </c>
      <c r="C30" s="84">
        <f>0.06237/93.37413</f>
        <v>6.6795803077362016E-4</v>
      </c>
      <c r="D30" s="84">
        <v>0.42899999999999999</v>
      </c>
      <c r="E30" s="84">
        <v>3.0200000000000001E-2</v>
      </c>
      <c r="F30" s="34" t="s">
        <v>258</v>
      </c>
      <c r="G30" s="34" t="s">
        <v>259</v>
      </c>
      <c r="H30" s="34">
        <f>0.21*0.297</f>
        <v>6.2369999999999995E-2</v>
      </c>
      <c r="I30" s="84">
        <f t="shared" si="0"/>
        <v>642.25592063492047</v>
      </c>
      <c r="J30" s="84">
        <f t="shared" si="0"/>
        <v>45.212421452621449</v>
      </c>
      <c r="K30" s="89" t="s">
        <v>260</v>
      </c>
      <c r="M30" s="34">
        <f>0.21*0.297</f>
        <v>6.2369999999999995E-2</v>
      </c>
      <c r="N30" s="34">
        <f t="shared" si="1"/>
        <v>642.25592063492047</v>
      </c>
      <c r="O30" s="34">
        <f t="shared" si="1"/>
        <v>45.212421452621449</v>
      </c>
      <c r="P30" s="34">
        <f>O30*1000/'[1]Key performance parameters'!$P$3</f>
        <v>6.6488855077384486</v>
      </c>
    </row>
  </sheetData>
  <mergeCells count="5">
    <mergeCell ref="B2:F2"/>
    <mergeCell ref="G2:J2"/>
    <mergeCell ref="K2:L2"/>
    <mergeCell ref="M2:P2"/>
    <mergeCell ref="G25:J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CoverSheet</vt:lpstr>
      <vt:lpstr>Figure 6</vt:lpstr>
      <vt:lpstr>Data_from_Figure_6_a</vt:lpstr>
      <vt:lpstr>Data_from_Figure_6_b</vt:lpstr>
      <vt:lpstr>Raw data of Figure 6</vt:lpstr>
      <vt:lpstr>6b_Raw_data_GLab</vt:lpstr>
      <vt:lpstr>6b_Raw_data_GFabE</vt:lpstr>
      <vt:lpstr>6b_Raw_data_GFabM</vt:lpstr>
      <vt:lpstr>6a_Raw data_PSC_literature</vt:lpstr>
      <vt:lpstr>6a_Raw data_course</vt:lpstr>
      <vt:lpstr>Sensitivity analysis</vt:lpstr>
      <vt:lpstr>SA_GWP100_sens</vt:lpstr>
      <vt:lpstr>SA_Raw_data_GFabE_Sens_linear</vt:lpstr>
      <vt:lpstr>SA_Raw_data_GFabE_Sens_exclus</vt:lpstr>
      <vt:lpstr>Data_from_Figure_6_a!Druckbereich</vt:lpstr>
    </vt:vector>
  </TitlesOfParts>
  <Company>TU Darmstadt Institut WAR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Weyand</dc:creator>
  <cp:lastModifiedBy>Gruber, Nico</cp:lastModifiedBy>
  <dcterms:created xsi:type="dcterms:W3CDTF">2022-08-16T10:45:05Z</dcterms:created>
  <dcterms:modified xsi:type="dcterms:W3CDTF">2023-07-24T11:53:00Z</dcterms:modified>
</cp:coreProperties>
</file>